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Questa_cartella_di_lavoro" defaultThemeVersion="202300"/>
  <xr:revisionPtr revIDLastSave="0" documentId="13_ncr:1_{8E058DE2-1992-4532-B54B-CE0716E577E3}" xr6:coauthVersionLast="47" xr6:coauthVersionMax="47" xr10:uidLastSave="{00000000-0000-0000-0000-000000000000}"/>
  <bookViews>
    <workbookView xWindow="-120" yWindow="-16320" windowWidth="29040" windowHeight="15840" tabRatio="748" xr2:uid="{0B50DFCC-C552-4DCA-96BC-0A66696DB565}"/>
  </bookViews>
  <sheets>
    <sheet name="Allegato 18 - Tab.Off.Ec._L1" sheetId="7" r:id="rId1"/>
    <sheet name="Allegato 18 - Tab.Off.Ec._L2" sheetId="19" r:id="rId2"/>
    <sheet name="Allegato 18 - Tab.Off.Ec._L3" sheetId="20" r:id="rId3"/>
    <sheet name="Allegato 18 - Tab.Off.Ec._L4" sheetId="21" r:id="rId4"/>
    <sheet name="Allegato 18 - Tab.Off.Ec._L5" sheetId="22" r:id="rId5"/>
    <sheet name="Allegato 18 - Tab.Off.Ec._L6" sheetId="2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9" i="23" l="1"/>
  <c r="H124" i="23"/>
  <c r="G124" i="23"/>
  <c r="H117" i="23"/>
  <c r="G117" i="23"/>
  <c r="G118" i="23" s="1"/>
  <c r="H112" i="23"/>
  <c r="G112" i="23"/>
  <c r="H111" i="23"/>
  <c r="G111" i="23"/>
  <c r="H110" i="23"/>
  <c r="G110" i="23"/>
  <c r="H109" i="23"/>
  <c r="G109" i="23"/>
  <c r="H108" i="23"/>
  <c r="G108" i="23"/>
  <c r="H107" i="23"/>
  <c r="G107" i="23"/>
  <c r="H106" i="23"/>
  <c r="G106" i="23"/>
  <c r="H101" i="23"/>
  <c r="G101" i="23"/>
  <c r="G102" i="23" s="1"/>
  <c r="H95" i="23"/>
  <c r="G95" i="23"/>
  <c r="H94" i="23"/>
  <c r="G94" i="23"/>
  <c r="H93" i="23"/>
  <c r="G93" i="23"/>
  <c r="H92" i="23"/>
  <c r="G92" i="23"/>
  <c r="H87" i="23"/>
  <c r="G87" i="23"/>
  <c r="H86" i="23"/>
  <c r="G86" i="23"/>
  <c r="H85" i="23"/>
  <c r="G85" i="23"/>
  <c r="H84" i="23"/>
  <c r="G84" i="23"/>
  <c r="H83" i="23"/>
  <c r="G83" i="23"/>
  <c r="H82" i="23"/>
  <c r="G82" i="23"/>
  <c r="H81" i="23"/>
  <c r="G81" i="23"/>
  <c r="H80" i="23"/>
  <c r="G80" i="23"/>
  <c r="H79" i="23"/>
  <c r="G79" i="23"/>
  <c r="H78" i="23"/>
  <c r="G78" i="23"/>
  <c r="H77" i="23"/>
  <c r="G77" i="23"/>
  <c r="H72" i="23"/>
  <c r="G72" i="23"/>
  <c r="H71" i="23"/>
  <c r="G71" i="23"/>
  <c r="H70" i="23"/>
  <c r="G70" i="23"/>
  <c r="H65" i="23"/>
  <c r="G65" i="23"/>
  <c r="H64" i="23"/>
  <c r="G64" i="23"/>
  <c r="H63" i="23"/>
  <c r="G63" i="23"/>
  <c r="H62" i="23"/>
  <c r="G62" i="23"/>
  <c r="F59" i="23"/>
  <c r="H59" i="23" s="1"/>
  <c r="H56" i="23"/>
  <c r="H54" i="23"/>
  <c r="H53" i="23"/>
  <c r="H51" i="23"/>
  <c r="H50" i="23"/>
  <c r="G50" i="23"/>
  <c r="H49" i="23"/>
  <c r="G49" i="23"/>
  <c r="H48" i="23"/>
  <c r="G48" i="23"/>
  <c r="H47" i="23"/>
  <c r="G47" i="23"/>
  <c r="H46" i="23"/>
  <c r="G46" i="23"/>
  <c r="H45" i="23"/>
  <c r="G45" i="23"/>
  <c r="H44" i="23"/>
  <c r="G44" i="23"/>
  <c r="H43" i="23"/>
  <c r="G43" i="23"/>
  <c r="H42" i="23"/>
  <c r="G42" i="23"/>
  <c r="H41" i="23"/>
  <c r="G41" i="23"/>
  <c r="H40" i="23"/>
  <c r="G40" i="23"/>
  <c r="G28" i="23"/>
  <c r="G27" i="23"/>
  <c r="G26" i="23"/>
  <c r="G25" i="23"/>
  <c r="F37" i="23" s="1"/>
  <c r="H37" i="23" s="1"/>
  <c r="G24" i="23"/>
  <c r="G23" i="23"/>
  <c r="G22" i="23"/>
  <c r="H20" i="23"/>
  <c r="H19" i="23"/>
  <c r="H18" i="23"/>
  <c r="H17" i="23"/>
  <c r="H16" i="23"/>
  <c r="H15" i="23"/>
  <c r="H14" i="23"/>
  <c r="H13" i="23"/>
  <c r="H11" i="23"/>
  <c r="D139" i="22"/>
  <c r="H124" i="22"/>
  <c r="G124" i="22"/>
  <c r="H117" i="22"/>
  <c r="G117" i="22"/>
  <c r="G118" i="22" s="1"/>
  <c r="H112" i="22"/>
  <c r="G112" i="22"/>
  <c r="H111" i="22"/>
  <c r="G111" i="22"/>
  <c r="H110" i="22"/>
  <c r="G110" i="22"/>
  <c r="H109" i="22"/>
  <c r="G109" i="22"/>
  <c r="H108" i="22"/>
  <c r="G108" i="22"/>
  <c r="H107" i="22"/>
  <c r="G107" i="22"/>
  <c r="H106" i="22"/>
  <c r="G106" i="22"/>
  <c r="H101" i="22"/>
  <c r="G101" i="22"/>
  <c r="G102" i="22" s="1"/>
  <c r="H95" i="22"/>
  <c r="G95" i="22"/>
  <c r="H94" i="22"/>
  <c r="G94" i="22"/>
  <c r="H93" i="22"/>
  <c r="G93" i="22"/>
  <c r="H92" i="22"/>
  <c r="G92" i="22"/>
  <c r="H87" i="22"/>
  <c r="G87" i="22"/>
  <c r="H86" i="22"/>
  <c r="G86" i="22"/>
  <c r="H85" i="22"/>
  <c r="G85" i="22"/>
  <c r="H84" i="22"/>
  <c r="G84" i="22"/>
  <c r="H83" i="22"/>
  <c r="G83" i="22"/>
  <c r="H82" i="22"/>
  <c r="G82" i="22"/>
  <c r="H81" i="22"/>
  <c r="G81" i="22"/>
  <c r="H80" i="22"/>
  <c r="G80" i="22"/>
  <c r="H79" i="22"/>
  <c r="G79" i="22"/>
  <c r="H78" i="22"/>
  <c r="G78" i="22"/>
  <c r="H77" i="22"/>
  <c r="G77" i="22"/>
  <c r="H72" i="22"/>
  <c r="G72" i="22"/>
  <c r="H71" i="22"/>
  <c r="G71" i="22"/>
  <c r="H70" i="22"/>
  <c r="G70" i="22"/>
  <c r="H65" i="22"/>
  <c r="G65" i="22"/>
  <c r="H64" i="22"/>
  <c r="G64" i="22"/>
  <c r="H63" i="22"/>
  <c r="G63" i="22"/>
  <c r="H62" i="22"/>
  <c r="G62" i="22"/>
  <c r="F59" i="22"/>
  <c r="H59" i="22" s="1"/>
  <c r="H56" i="22"/>
  <c r="H54" i="22"/>
  <c r="H53" i="22"/>
  <c r="H51" i="22"/>
  <c r="H50" i="22"/>
  <c r="G50" i="22"/>
  <c r="H49" i="22"/>
  <c r="G49" i="22"/>
  <c r="H48" i="22"/>
  <c r="G48" i="22"/>
  <c r="H47" i="22"/>
  <c r="G47" i="22"/>
  <c r="H46" i="22"/>
  <c r="G46" i="22"/>
  <c r="H45" i="22"/>
  <c r="G45" i="22"/>
  <c r="H44" i="22"/>
  <c r="G44" i="22"/>
  <c r="H43" i="22"/>
  <c r="G43" i="22"/>
  <c r="H42" i="22"/>
  <c r="G42" i="22"/>
  <c r="H41" i="22"/>
  <c r="G41" i="22"/>
  <c r="H40" i="22"/>
  <c r="G40" i="22"/>
  <c r="F37" i="22"/>
  <c r="H37" i="22" s="1"/>
  <c r="F36" i="22"/>
  <c r="H36" i="22" s="1"/>
  <c r="H35" i="22"/>
  <c r="G35" i="22"/>
  <c r="F35" i="22"/>
  <c r="G34" i="22"/>
  <c r="F34" i="22"/>
  <c r="H34" i="22" s="1"/>
  <c r="F33" i="22"/>
  <c r="H33" i="22" s="1"/>
  <c r="H32" i="22"/>
  <c r="F32" i="22"/>
  <c r="G32" i="22" s="1"/>
  <c r="H31" i="22"/>
  <c r="F31" i="22"/>
  <c r="G31" i="22" s="1"/>
  <c r="G28" i="22"/>
  <c r="G27" i="22"/>
  <c r="G26" i="22"/>
  <c r="G25" i="22"/>
  <c r="G24" i="22"/>
  <c r="H27" i="22" s="1"/>
  <c r="G23" i="22"/>
  <c r="G22" i="22"/>
  <c r="H26" i="22" s="1"/>
  <c r="H20" i="22"/>
  <c r="H19" i="22"/>
  <c r="H18" i="22"/>
  <c r="H17" i="22"/>
  <c r="H16" i="22"/>
  <c r="H15" i="22"/>
  <c r="H14" i="22"/>
  <c r="H13" i="22"/>
  <c r="H11" i="22"/>
  <c r="D139" i="21"/>
  <c r="H124" i="21"/>
  <c r="G124" i="21"/>
  <c r="G118" i="21"/>
  <c r="H117" i="21"/>
  <c r="G117" i="21"/>
  <c r="H112" i="21"/>
  <c r="G112" i="21"/>
  <c r="H111" i="21"/>
  <c r="G111" i="21"/>
  <c r="H110" i="21"/>
  <c r="G110" i="21"/>
  <c r="H109" i="21"/>
  <c r="G109" i="21"/>
  <c r="H108" i="21"/>
  <c r="G108" i="21"/>
  <c r="H107" i="21"/>
  <c r="G107" i="21"/>
  <c r="H106" i="21"/>
  <c r="G106" i="21"/>
  <c r="G113" i="21" s="1"/>
  <c r="G102" i="21"/>
  <c r="H101" i="21"/>
  <c r="G101" i="21"/>
  <c r="H95" i="21"/>
  <c r="G95" i="21"/>
  <c r="H94" i="21"/>
  <c r="G94" i="21"/>
  <c r="H93" i="21"/>
  <c r="G93" i="21"/>
  <c r="H92" i="21"/>
  <c r="G92" i="21"/>
  <c r="G96" i="21" s="1"/>
  <c r="H87" i="21"/>
  <c r="G87" i="21"/>
  <c r="H86" i="21"/>
  <c r="G86" i="21"/>
  <c r="H85" i="21"/>
  <c r="G85" i="21"/>
  <c r="H84" i="21"/>
  <c r="G84" i="21"/>
  <c r="H83" i="21"/>
  <c r="G83" i="21"/>
  <c r="H82" i="21"/>
  <c r="G82" i="21"/>
  <c r="H81" i="21"/>
  <c r="G81" i="21"/>
  <c r="H80" i="21"/>
  <c r="G80" i="21"/>
  <c r="H79" i="21"/>
  <c r="G79" i="21"/>
  <c r="H78" i="21"/>
  <c r="G78" i="21"/>
  <c r="H77" i="21"/>
  <c r="G77" i="21"/>
  <c r="H72" i="21"/>
  <c r="G72" i="21"/>
  <c r="H71" i="21"/>
  <c r="G71" i="21"/>
  <c r="G73" i="21" s="1"/>
  <c r="D129" i="21" s="1"/>
  <c r="H70" i="21"/>
  <c r="G70" i="21"/>
  <c r="H65" i="21"/>
  <c r="G65" i="21"/>
  <c r="H64" i="21"/>
  <c r="G64" i="21"/>
  <c r="H63" i="21"/>
  <c r="G63" i="21"/>
  <c r="H62" i="21"/>
  <c r="G62" i="21"/>
  <c r="F59" i="21"/>
  <c r="H59" i="21" s="1"/>
  <c r="H56" i="21"/>
  <c r="H54" i="21"/>
  <c r="H53" i="21"/>
  <c r="H51" i="21"/>
  <c r="H50" i="21"/>
  <c r="G50" i="21"/>
  <c r="H49" i="21"/>
  <c r="G49" i="21"/>
  <c r="H48" i="21"/>
  <c r="G48" i="21"/>
  <c r="H47" i="21"/>
  <c r="G47" i="21"/>
  <c r="H46" i="21"/>
  <c r="G46" i="21"/>
  <c r="H45" i="21"/>
  <c r="G45" i="21"/>
  <c r="H44" i="21"/>
  <c r="G44" i="21"/>
  <c r="H43" i="21"/>
  <c r="G43" i="21"/>
  <c r="H42" i="21"/>
  <c r="G42" i="21"/>
  <c r="H41" i="21"/>
  <c r="G41" i="21"/>
  <c r="H40" i="21"/>
  <c r="G40" i="21"/>
  <c r="F37" i="21"/>
  <c r="H37" i="21" s="1"/>
  <c r="F36" i="21"/>
  <c r="H36" i="21" s="1"/>
  <c r="H35" i="21"/>
  <c r="G35" i="21"/>
  <c r="F35" i="21"/>
  <c r="G34" i="21"/>
  <c r="F34" i="21"/>
  <c r="H34" i="21" s="1"/>
  <c r="F33" i="21"/>
  <c r="G33" i="21" s="1"/>
  <c r="H32" i="21"/>
  <c r="F32" i="21"/>
  <c r="G32" i="21" s="1"/>
  <c r="H31" i="21"/>
  <c r="G31" i="21"/>
  <c r="F31" i="21"/>
  <c r="G28" i="21"/>
  <c r="G27" i="21"/>
  <c r="G26" i="21"/>
  <c r="G25" i="21"/>
  <c r="G24" i="21"/>
  <c r="H24" i="21" s="1"/>
  <c r="G23" i="21"/>
  <c r="G22" i="21"/>
  <c r="H27" i="21" s="1"/>
  <c r="H20" i="21"/>
  <c r="H19" i="21"/>
  <c r="H18" i="21"/>
  <c r="H17" i="21"/>
  <c r="H16" i="21"/>
  <c r="H15" i="21"/>
  <c r="H14" i="21"/>
  <c r="H13" i="21"/>
  <c r="H11" i="21"/>
  <c r="D139" i="20"/>
  <c r="H124" i="20"/>
  <c r="G124" i="20"/>
  <c r="H117" i="20"/>
  <c r="G117" i="20"/>
  <c r="G118" i="20" s="1"/>
  <c r="H112" i="20"/>
  <c r="G112" i="20"/>
  <c r="H111" i="20"/>
  <c r="G111" i="20"/>
  <c r="H110" i="20"/>
  <c r="G110" i="20"/>
  <c r="H109" i="20"/>
  <c r="G109" i="20"/>
  <c r="H108" i="20"/>
  <c r="G108" i="20"/>
  <c r="H107" i="20"/>
  <c r="G107" i="20"/>
  <c r="H106" i="20"/>
  <c r="G106" i="20"/>
  <c r="H101" i="20"/>
  <c r="G101" i="20"/>
  <c r="G102" i="20" s="1"/>
  <c r="H95" i="20"/>
  <c r="G95" i="20"/>
  <c r="H94" i="20"/>
  <c r="G94" i="20"/>
  <c r="H93" i="20"/>
  <c r="G93" i="20"/>
  <c r="H92" i="20"/>
  <c r="G92" i="20"/>
  <c r="H87" i="20"/>
  <c r="G87" i="20"/>
  <c r="H86" i="20"/>
  <c r="G86" i="20"/>
  <c r="H85" i="20"/>
  <c r="G85" i="20"/>
  <c r="H84" i="20"/>
  <c r="G84" i="20"/>
  <c r="H83" i="20"/>
  <c r="G83" i="20"/>
  <c r="H82" i="20"/>
  <c r="G82" i="20"/>
  <c r="H81" i="20"/>
  <c r="G81" i="20"/>
  <c r="H80" i="20"/>
  <c r="G80" i="20"/>
  <c r="H79" i="20"/>
  <c r="G79" i="20"/>
  <c r="G88" i="20" s="1"/>
  <c r="H78" i="20"/>
  <c r="G78" i="20"/>
  <c r="H77" i="20"/>
  <c r="G77" i="20"/>
  <c r="H72" i="20"/>
  <c r="G72" i="20"/>
  <c r="H71" i="20"/>
  <c r="G71" i="20"/>
  <c r="G73" i="20" s="1"/>
  <c r="D129" i="20" s="1"/>
  <c r="H70" i="20"/>
  <c r="G70" i="20"/>
  <c r="H65" i="20"/>
  <c r="G65" i="20"/>
  <c r="H64" i="20"/>
  <c r="G64" i="20"/>
  <c r="H63" i="20"/>
  <c r="G63" i="20"/>
  <c r="H62" i="20"/>
  <c r="G62" i="20"/>
  <c r="F59" i="20"/>
  <c r="H59" i="20" s="1"/>
  <c r="H56" i="20"/>
  <c r="H54" i="20"/>
  <c r="H53" i="20"/>
  <c r="H51" i="20"/>
  <c r="H50" i="20"/>
  <c r="G50" i="20"/>
  <c r="H49" i="20"/>
  <c r="G49" i="20"/>
  <c r="H48" i="20"/>
  <c r="G48" i="20"/>
  <c r="H47" i="20"/>
  <c r="G47" i="20"/>
  <c r="H46" i="20"/>
  <c r="G46" i="20"/>
  <c r="H45" i="20"/>
  <c r="G45" i="20"/>
  <c r="H44" i="20"/>
  <c r="G44" i="20"/>
  <c r="H43" i="20"/>
  <c r="G43" i="20"/>
  <c r="H42" i="20"/>
  <c r="G42" i="20"/>
  <c r="H41" i="20"/>
  <c r="G41" i="20"/>
  <c r="H40" i="20"/>
  <c r="G40" i="20"/>
  <c r="F37" i="20"/>
  <c r="H37" i="20" s="1"/>
  <c r="F36" i="20"/>
  <c r="G36" i="20" s="1"/>
  <c r="H35" i="20"/>
  <c r="F35" i="20"/>
  <c r="G35" i="20" s="1"/>
  <c r="F34" i="20"/>
  <c r="H34" i="20" s="1"/>
  <c r="H33" i="20"/>
  <c r="F33" i="20"/>
  <c r="G33" i="20" s="1"/>
  <c r="F32" i="20"/>
  <c r="H32" i="20" s="1"/>
  <c r="F31" i="20"/>
  <c r="G31" i="20" s="1"/>
  <c r="G28" i="20"/>
  <c r="G27" i="20"/>
  <c r="G26" i="20"/>
  <c r="G25" i="20"/>
  <c r="G24" i="20"/>
  <c r="H24" i="20" s="1"/>
  <c r="G23" i="20"/>
  <c r="G22" i="20"/>
  <c r="H27" i="20" s="1"/>
  <c r="H20" i="20"/>
  <c r="H19" i="20"/>
  <c r="H18" i="20"/>
  <c r="H17" i="20"/>
  <c r="H16" i="20"/>
  <c r="H15" i="20"/>
  <c r="H14" i="20"/>
  <c r="H13" i="20"/>
  <c r="H11" i="20"/>
  <c r="E124" i="19"/>
  <c r="E123" i="19"/>
  <c r="D139" i="19"/>
  <c r="H124" i="19"/>
  <c r="G124" i="19"/>
  <c r="H117" i="19"/>
  <c r="G117" i="19"/>
  <c r="G118" i="19" s="1"/>
  <c r="H112" i="19"/>
  <c r="G112" i="19"/>
  <c r="H111" i="19"/>
  <c r="G111" i="19"/>
  <c r="H110" i="19"/>
  <c r="G110" i="19"/>
  <c r="H109" i="19"/>
  <c r="G109" i="19"/>
  <c r="H108" i="19"/>
  <c r="G108" i="19"/>
  <c r="H107" i="19"/>
  <c r="G107" i="19"/>
  <c r="H106" i="19"/>
  <c r="G106" i="19"/>
  <c r="H101" i="19"/>
  <c r="G101" i="19"/>
  <c r="G102" i="19" s="1"/>
  <c r="H95" i="19"/>
  <c r="G95" i="19"/>
  <c r="H94" i="19"/>
  <c r="G94" i="19"/>
  <c r="H93" i="19"/>
  <c r="G93" i="19"/>
  <c r="H92" i="19"/>
  <c r="G92" i="19"/>
  <c r="H87" i="19"/>
  <c r="G87" i="19"/>
  <c r="H86" i="19"/>
  <c r="G86" i="19"/>
  <c r="H85" i="19"/>
  <c r="G85" i="19"/>
  <c r="H84" i="19"/>
  <c r="G84" i="19"/>
  <c r="H83" i="19"/>
  <c r="G83" i="19"/>
  <c r="H82" i="19"/>
  <c r="G82" i="19"/>
  <c r="H81" i="19"/>
  <c r="G81" i="19"/>
  <c r="H80" i="19"/>
  <c r="G80" i="19"/>
  <c r="H79" i="19"/>
  <c r="G79" i="19"/>
  <c r="H78" i="19"/>
  <c r="G78" i="19"/>
  <c r="H77" i="19"/>
  <c r="G77" i="19"/>
  <c r="H72" i="19"/>
  <c r="G72" i="19"/>
  <c r="H71" i="19"/>
  <c r="G71" i="19"/>
  <c r="H70" i="19"/>
  <c r="G70" i="19"/>
  <c r="H65" i="19"/>
  <c r="G65" i="19"/>
  <c r="H64" i="19"/>
  <c r="G64" i="19"/>
  <c r="H63" i="19"/>
  <c r="G63" i="19"/>
  <c r="H62" i="19"/>
  <c r="G62" i="19"/>
  <c r="F59" i="19"/>
  <c r="H59" i="19" s="1"/>
  <c r="H56" i="19"/>
  <c r="H54" i="19"/>
  <c r="H53" i="19"/>
  <c r="H51" i="19"/>
  <c r="H50" i="19"/>
  <c r="G50" i="19"/>
  <c r="H49" i="19"/>
  <c r="G49" i="19"/>
  <c r="H48" i="19"/>
  <c r="G48" i="19"/>
  <c r="H47" i="19"/>
  <c r="G47" i="19"/>
  <c r="H46" i="19"/>
  <c r="G46" i="19"/>
  <c r="H45" i="19"/>
  <c r="G45" i="19"/>
  <c r="H44" i="19"/>
  <c r="G44" i="19"/>
  <c r="H43" i="19"/>
  <c r="G43" i="19"/>
  <c r="H42" i="19"/>
  <c r="G42" i="19"/>
  <c r="H41" i="19"/>
  <c r="G41" i="19"/>
  <c r="H40" i="19"/>
  <c r="G40" i="19"/>
  <c r="H37" i="19"/>
  <c r="F37" i="19"/>
  <c r="G37" i="19" s="1"/>
  <c r="F36" i="19"/>
  <c r="H36" i="19" s="1"/>
  <c r="H35" i="19"/>
  <c r="F35" i="19"/>
  <c r="G35" i="19" s="1"/>
  <c r="F34" i="19"/>
  <c r="H34" i="19" s="1"/>
  <c r="F33" i="19"/>
  <c r="H33" i="19" s="1"/>
  <c r="G32" i="19"/>
  <c r="F32" i="19"/>
  <c r="H32" i="19" s="1"/>
  <c r="F31" i="19"/>
  <c r="H31" i="19" s="1"/>
  <c r="G28" i="19"/>
  <c r="G27" i="19"/>
  <c r="G26" i="19"/>
  <c r="G25" i="19"/>
  <c r="G24" i="19"/>
  <c r="H24" i="19" s="1"/>
  <c r="G23" i="19"/>
  <c r="H23" i="19" s="1"/>
  <c r="G22" i="19"/>
  <c r="H27" i="19" s="1"/>
  <c r="H20" i="19"/>
  <c r="H19" i="19"/>
  <c r="H18" i="19"/>
  <c r="H17" i="19"/>
  <c r="H16" i="19"/>
  <c r="H15" i="19"/>
  <c r="H14" i="19"/>
  <c r="H13" i="19"/>
  <c r="H11" i="19"/>
  <c r="G124" i="7"/>
  <c r="G117" i="7"/>
  <c r="H106" i="7"/>
  <c r="H93" i="7"/>
  <c r="H95" i="7"/>
  <c r="G107" i="7"/>
  <c r="G108" i="7"/>
  <c r="G109" i="7"/>
  <c r="G110" i="7"/>
  <c r="G111" i="7"/>
  <c r="G112" i="7"/>
  <c r="G106" i="7"/>
  <c r="G101" i="7"/>
  <c r="G95" i="7"/>
  <c r="G94" i="7"/>
  <c r="G93" i="7"/>
  <c r="G92" i="7"/>
  <c r="I64" i="7"/>
  <c r="G62" i="7"/>
  <c r="G88" i="7"/>
  <c r="G78" i="7"/>
  <c r="G79" i="7"/>
  <c r="G80" i="7"/>
  <c r="G81" i="7"/>
  <c r="G82" i="7"/>
  <c r="G83" i="7"/>
  <c r="G84" i="7"/>
  <c r="G85" i="7"/>
  <c r="G86" i="7"/>
  <c r="G87" i="7"/>
  <c r="G77" i="7"/>
  <c r="G71" i="7"/>
  <c r="G72" i="7"/>
  <c r="G70" i="7"/>
  <c r="G65" i="7"/>
  <c r="G64" i="7"/>
  <c r="G63" i="7"/>
  <c r="F59" i="7"/>
  <c r="G59" i="7" s="1"/>
  <c r="G41" i="7"/>
  <c r="G42" i="7"/>
  <c r="G43" i="7"/>
  <c r="G44" i="7"/>
  <c r="G45" i="7"/>
  <c r="G46" i="7"/>
  <c r="G47" i="7"/>
  <c r="G48" i="7"/>
  <c r="G49" i="7"/>
  <c r="G50" i="7"/>
  <c r="G40" i="7"/>
  <c r="H124" i="7"/>
  <c r="H117" i="7"/>
  <c r="H112" i="7"/>
  <c r="H111" i="7"/>
  <c r="H110" i="7"/>
  <c r="H109" i="7"/>
  <c r="H108" i="7"/>
  <c r="H107" i="7"/>
  <c r="H101" i="7"/>
  <c r="H94" i="7"/>
  <c r="H92" i="7"/>
  <c r="H87" i="7"/>
  <c r="H86" i="7"/>
  <c r="H85" i="7"/>
  <c r="H84" i="7"/>
  <c r="H83" i="7"/>
  <c r="H82" i="7"/>
  <c r="H81" i="7"/>
  <c r="H80" i="7"/>
  <c r="H79" i="7"/>
  <c r="H78" i="7"/>
  <c r="H77" i="7"/>
  <c r="H72" i="7"/>
  <c r="H71" i="7"/>
  <c r="H70" i="7"/>
  <c r="H65" i="7"/>
  <c r="H64" i="7"/>
  <c r="H63" i="7"/>
  <c r="H62" i="7"/>
  <c r="H50" i="7"/>
  <c r="H49" i="7"/>
  <c r="H48" i="7"/>
  <c r="H47" i="7"/>
  <c r="H46" i="7"/>
  <c r="H45" i="7"/>
  <c r="H44" i="7"/>
  <c r="H43" i="7"/>
  <c r="H42" i="7"/>
  <c r="H41" i="7"/>
  <c r="H40" i="7"/>
  <c r="G22" i="7"/>
  <c r="H25" i="23" l="1"/>
  <c r="H27" i="23"/>
  <c r="F35" i="23"/>
  <c r="G35" i="23" s="1"/>
  <c r="F36" i="23"/>
  <c r="H36" i="23" s="1"/>
  <c r="F31" i="23"/>
  <c r="H31" i="23" s="1"/>
  <c r="G37" i="23"/>
  <c r="H23" i="23"/>
  <c r="F32" i="23"/>
  <c r="G32" i="23" s="1"/>
  <c r="H26" i="23"/>
  <c r="F33" i="23"/>
  <c r="G33" i="23" s="1"/>
  <c r="F34" i="23"/>
  <c r="H34" i="23" s="1"/>
  <c r="G113" i="23"/>
  <c r="G96" i="23"/>
  <c r="G88" i="23"/>
  <c r="G73" i="23"/>
  <c r="D129" i="23" s="1"/>
  <c r="F20" i="23"/>
  <c r="G59" i="23"/>
  <c r="I64" i="23" s="1"/>
  <c r="D130" i="23"/>
  <c r="H28" i="23"/>
  <c r="H24" i="23"/>
  <c r="H22" i="23"/>
  <c r="G113" i="22"/>
  <c r="G88" i="22"/>
  <c r="G73" i="22"/>
  <c r="D129" i="22" s="1"/>
  <c r="G96" i="22"/>
  <c r="H24" i="22"/>
  <c r="G33" i="22"/>
  <c r="F20" i="22"/>
  <c r="G36" i="22"/>
  <c r="G59" i="22"/>
  <c r="I64" i="22" s="1"/>
  <c r="D130" i="22"/>
  <c r="H28" i="22"/>
  <c r="H25" i="22"/>
  <c r="H22" i="22"/>
  <c r="G37" i="22"/>
  <c r="H23" i="22"/>
  <c r="G88" i="21"/>
  <c r="D135" i="21" s="1"/>
  <c r="F20" i="21"/>
  <c r="H33" i="21"/>
  <c r="G36" i="21"/>
  <c r="G59" i="21"/>
  <c r="I64" i="21" s="1"/>
  <c r="D130" i="21"/>
  <c r="H28" i="21"/>
  <c r="H25" i="21"/>
  <c r="H22" i="21"/>
  <c r="H26" i="21"/>
  <c r="G37" i="21"/>
  <c r="H23" i="21"/>
  <c r="D135" i="20"/>
  <c r="G113" i="20"/>
  <c r="D130" i="20"/>
  <c r="E123" i="20" s="1"/>
  <c r="G123" i="20" s="1"/>
  <c r="G125" i="20" s="1"/>
  <c r="D136" i="20" s="1"/>
  <c r="G96" i="20"/>
  <c r="H36" i="20"/>
  <c r="H31" i="20"/>
  <c r="G34" i="20"/>
  <c r="G59" i="20"/>
  <c r="I64" i="20" s="1"/>
  <c r="H22" i="20"/>
  <c r="H26" i="20"/>
  <c r="G37" i="20"/>
  <c r="H28" i="20"/>
  <c r="F20" i="20"/>
  <c r="H25" i="20"/>
  <c r="G32" i="20"/>
  <c r="H23" i="20"/>
  <c r="G113" i="19"/>
  <c r="G88" i="19"/>
  <c r="G73" i="19"/>
  <c r="D129" i="19" s="1"/>
  <c r="G96" i="19"/>
  <c r="G33" i="19"/>
  <c r="F20" i="19"/>
  <c r="G36" i="19"/>
  <c r="G59" i="19"/>
  <c r="I64" i="19" s="1"/>
  <c r="D130" i="19"/>
  <c r="H28" i="19"/>
  <c r="H25" i="19"/>
  <c r="G31" i="19"/>
  <c r="G34" i="19"/>
  <c r="H22" i="19"/>
  <c r="H26" i="19"/>
  <c r="H59" i="7"/>
  <c r="D139" i="7"/>
  <c r="G36" i="23" l="1"/>
  <c r="G34" i="23"/>
  <c r="H35" i="23"/>
  <c r="G31" i="23"/>
  <c r="H32" i="23"/>
  <c r="H33" i="23"/>
  <c r="D135" i="23"/>
  <c r="E124" i="23"/>
  <c r="E123" i="23"/>
  <c r="G123" i="23" s="1"/>
  <c r="G125" i="23" s="1"/>
  <c r="D136" i="23" s="1"/>
  <c r="D135" i="22"/>
  <c r="G66" i="22"/>
  <c r="D128" i="22" s="1"/>
  <c r="E124" i="22"/>
  <c r="E123" i="22"/>
  <c r="G123" i="22" s="1"/>
  <c r="G125" i="22" s="1"/>
  <c r="D136" i="22" s="1"/>
  <c r="G66" i="21"/>
  <c r="D134" i="21" s="1"/>
  <c r="E124" i="21"/>
  <c r="E123" i="21"/>
  <c r="G123" i="21" s="1"/>
  <c r="G125" i="21" s="1"/>
  <c r="D136" i="21" s="1"/>
  <c r="E124" i="20"/>
  <c r="G66" i="20"/>
  <c r="D128" i="20" s="1"/>
  <c r="D135" i="19"/>
  <c r="G123" i="19"/>
  <c r="G125" i="19" s="1"/>
  <c r="D136" i="19" s="1"/>
  <c r="G66" i="19"/>
  <c r="G102" i="7"/>
  <c r="G66" i="23" l="1"/>
  <c r="D134" i="23" s="1"/>
  <c r="D137" i="23" s="1"/>
  <c r="D134" i="22"/>
  <c r="D137" i="22" s="1"/>
  <c r="D128" i="21"/>
  <c r="D137" i="21"/>
  <c r="D134" i="20"/>
  <c r="D137" i="20" s="1"/>
  <c r="D128" i="19"/>
  <c r="D134" i="19"/>
  <c r="D137" i="19" s="1"/>
  <c r="H11" i="7"/>
  <c r="D128" i="23" l="1"/>
  <c r="G118" i="7"/>
  <c r="H56" i="7" l="1"/>
  <c r="H53" i="7"/>
  <c r="H19" i="7"/>
  <c r="H14" i="7"/>
  <c r="H15" i="7"/>
  <c r="H16" i="7"/>
  <c r="H17" i="7"/>
  <c r="H18" i="7"/>
  <c r="H13" i="7"/>
  <c r="H54" i="7" l="1"/>
  <c r="H51" i="7"/>
  <c r="H20" i="7"/>
  <c r="G23" i="7"/>
  <c r="G24" i="7"/>
  <c r="F31" i="7" s="1"/>
  <c r="G31" i="7" s="1"/>
  <c r="G25" i="7"/>
  <c r="G26" i="7"/>
  <c r="G27" i="7"/>
  <c r="G28" i="7"/>
  <c r="F34" i="7" l="1"/>
  <c r="F35" i="7"/>
  <c r="F36" i="7"/>
  <c r="F37" i="7"/>
  <c r="F33" i="7"/>
  <c r="F32" i="7"/>
  <c r="H23" i="7"/>
  <c r="H22" i="7"/>
  <c r="F20" i="7"/>
  <c r="H24" i="7"/>
  <c r="H25" i="7"/>
  <c r="H26" i="7"/>
  <c r="H27" i="7"/>
  <c r="H28" i="7"/>
  <c r="H31" i="7" l="1"/>
  <c r="H32" i="7"/>
  <c r="G32" i="7"/>
  <c r="H33" i="7"/>
  <c r="G33" i="7"/>
  <c r="H37" i="7"/>
  <c r="G37" i="7"/>
  <c r="H36" i="7"/>
  <c r="G36" i="7"/>
  <c r="H35" i="7"/>
  <c r="G35" i="7"/>
  <c r="H34" i="7"/>
  <c r="G34" i="7"/>
  <c r="G66" i="7" l="1"/>
  <c r="G113" i="7"/>
  <c r="D130" i="7" l="1"/>
  <c r="D128" i="7" l="1"/>
  <c r="G73" i="7"/>
  <c r="D129" i="7" s="1"/>
  <c r="E124" i="7"/>
  <c r="E123" i="7"/>
  <c r="G123" i="7" s="1"/>
  <c r="D135" i="7"/>
  <c r="G96" i="7" l="1"/>
  <c r="D134" i="7" s="1"/>
  <c r="G125" i="7" l="1"/>
  <c r="D136" i="7" s="1"/>
  <c r="D137" i="7" s="1"/>
</calcChain>
</file>

<file path=xl/sharedStrings.xml><?xml version="1.0" encoding="utf-8"?>
<sst xmlns="http://schemas.openxmlformats.org/spreadsheetml/2006/main" count="1716" uniqueCount="164">
  <si>
    <t>Descrizione</t>
  </si>
  <si>
    <t>TBU</t>
  </si>
  <si>
    <t>TBU_T</t>
  </si>
  <si>
    <t>Telecamera Bullet di tipo termico [Euro a unità]</t>
  </si>
  <si>
    <t>TMD</t>
  </si>
  <si>
    <t>Telecamera Minidome [Euro a unità]</t>
  </si>
  <si>
    <t>TD</t>
  </si>
  <si>
    <t>Telecamera Dome [Euro a unità]</t>
  </si>
  <si>
    <t>TD_FE</t>
  </si>
  <si>
    <t>Telecamera Dome di tipo Fish Eye [Euro a unità]</t>
  </si>
  <si>
    <t>TSD_PTZ</t>
  </si>
  <si>
    <t>Telecamera SpeedDome PTZ [Euro a unità]</t>
  </si>
  <si>
    <t>TPM_360</t>
  </si>
  <si>
    <t>Telecamera Multisensore 360° [Euro a unità]</t>
  </si>
  <si>
    <t>TLT_BV</t>
  </si>
  <si>
    <t>Telecamera per lettura targhe a basse velocità [Euro a unità]</t>
  </si>
  <si>
    <t>TLT_AV</t>
  </si>
  <si>
    <t>Telecamera per lettura targhe ad alte velocità [Euro a unità]</t>
  </si>
  <si>
    <t>MID_1</t>
  </si>
  <si>
    <t>Midspan di tipo 1 [Euro a unità]</t>
  </si>
  <si>
    <t>MID_2</t>
  </si>
  <si>
    <t>Midspan di tipo 2 [Euro a unità]</t>
  </si>
  <si>
    <t>CTRL</t>
  </si>
  <si>
    <t>Control Board [Euro a unità]</t>
  </si>
  <si>
    <t>PtP</t>
  </si>
  <si>
    <t>Bridge Wireless Point to Point [Euro a unità]</t>
  </si>
  <si>
    <t>PtMP</t>
  </si>
  <si>
    <t>Bridge Wireless Point to MultiPoint [Euro a unità]</t>
  </si>
  <si>
    <t>CPE</t>
  </si>
  <si>
    <t>Wireless CPE [Euro a unità]</t>
  </si>
  <si>
    <t>MIS_1</t>
  </si>
  <si>
    <t>Switch industriale gestito di tipo 1 [Euro a unità]</t>
  </si>
  <si>
    <t>MIS_2</t>
  </si>
  <si>
    <t>Switch industriale gestito di tipo 2 [Euro a unità]</t>
  </si>
  <si>
    <t>MIS_3</t>
  </si>
  <si>
    <t>HD_1</t>
  </si>
  <si>
    <t>HD_2</t>
  </si>
  <si>
    <t>HD_3</t>
  </si>
  <si>
    <t>HD_4</t>
  </si>
  <si>
    <t>Tot Apparati VDS</t>
  </si>
  <si>
    <t>Tot SW VDS</t>
  </si>
  <si>
    <t>Installazione di un palo di sostegno con altezza massima, misurata da terra, pari a 4 metri, comprensiva del palo [Euro a unità]</t>
  </si>
  <si>
    <t>Installazione di un palo di sostegno con altezza massima, misurata da terra, pari a 8 metri, comprensiva del palo [Euro a unità]</t>
  </si>
  <si>
    <t>Installazione di un palo di sostegno con altezza massima, misurata da terra, pari a 12 metri, comprensiva del palo [Euro a unità]</t>
  </si>
  <si>
    <t>Installazione, aggiuntiva al palo, di uno sbraccio orizzontale lungo fino a 3 metri [Euro a unità]</t>
  </si>
  <si>
    <t>Installazione di uno switch [Euro a unità]</t>
  </si>
  <si>
    <t>Installazione e configurazione di Midspan e Control Board [Euro a unità]</t>
  </si>
  <si>
    <t>Configurazione di una Telecamera su elemento SW (VMS, SLT, NVR) [Euro a unità]</t>
  </si>
  <si>
    <t>Canone mensile della Manuntenzione per le componenti/licenze Software VMS/Lettura Targhe [Percentuale su prezzo fornitura]</t>
  </si>
  <si>
    <t>Tot manutenzione sull'esistente</t>
  </si>
  <si>
    <t>Servizio di addestramento sulla fornitura [Euro a ora]</t>
  </si>
  <si>
    <t>Servizio di integrazione e supporto - System Engineer [Euro a ora]</t>
  </si>
  <si>
    <t>Servizio di integrazione e supporto - Tecnico Informatico [Euro a ora]</t>
  </si>
  <si>
    <t>Servizio di integrazione e supporto - Tecnico Installatore [Euro a ora]</t>
  </si>
  <si>
    <t>Servizio di Vulnerability Assessment - Junior Security Consultant [Euro al giorno]</t>
  </si>
  <si>
    <t>Servizio di Penetration Test - Junior Penetration Tester [Euro al giorno]</t>
  </si>
  <si>
    <t>Servizio di Penetration Test - Senior Penetration Tester [Euro al giorno]</t>
  </si>
  <si>
    <t>Tot Altri servizi</t>
  </si>
  <si>
    <t>Percentuale di sconto da applicare ai listini definiti nel Capitolato Tecnico [Percentuale]</t>
  </si>
  <si>
    <t>Tot Progettazione</t>
  </si>
  <si>
    <t>BdA</t>
  </si>
  <si>
    <t>Hard Disk di tipo 2 [Euro a unità] 8TB x NVR + Appliance VMS</t>
  </si>
  <si>
    <t>Switch industriale gestito di tipo 3 [Euro a unità]</t>
  </si>
  <si>
    <t>Network Video Recorder in configurazione tipo  [Euro a configurazione tipo]</t>
  </si>
  <si>
    <t xml:space="preserve">Hard Disk di tipo 1 [Euro a unità] 4TB x NVR + Appliance VMS </t>
  </si>
  <si>
    <t>Hard Disk di tipo 3 [Euro a unità] 12TB x NVR + Appliance VMS</t>
  </si>
  <si>
    <t>Hard Disk di tipo 4 [Euro a unità] 16TB x NVR + Appliance VMS</t>
  </si>
  <si>
    <t>Video Management System versione SW in configurazione di tipo [Euro a configurazione tipo]</t>
  </si>
  <si>
    <t>VMS_SW_CT</t>
  </si>
  <si>
    <t>VMS_APP_CT</t>
  </si>
  <si>
    <t>Video Management System versione appliance in configurazione di tipo [Euro a configurazione tipo]</t>
  </si>
  <si>
    <t>Software di gestione per telecamere lettura targhe in configurazione tipo [Euro a configurazione tipo]</t>
  </si>
  <si>
    <t>NVR_CT</t>
  </si>
  <si>
    <t>SLT_CT</t>
  </si>
  <si>
    <t>Installazione e configurazione di un NVR, VMS Appliance o istanza su singolo server del SW VMS/Lettura Targhe [Euro a unità]</t>
  </si>
  <si>
    <t>Tot Opere accessorie DEI</t>
  </si>
  <si>
    <t>Telecamera Bullet [Euro a unità]</t>
  </si>
  <si>
    <t>N°</t>
  </si>
  <si>
    <t>ID</t>
  </si>
  <si>
    <t>Prezzo offerto - P</t>
  </si>
  <si>
    <t>Totale offerto Q x P</t>
  </si>
  <si>
    <t>INST_4M</t>
  </si>
  <si>
    <t>INST_8M</t>
  </si>
  <si>
    <t>INST_12M</t>
  </si>
  <si>
    <t>INST_P_4M</t>
  </si>
  <si>
    <t>INST_P_8M</t>
  </si>
  <si>
    <t>INST_P_12M</t>
  </si>
  <si>
    <t>INST_SBR</t>
  </si>
  <si>
    <t>INST_GEST</t>
  </si>
  <si>
    <t>INST_ACC</t>
  </si>
  <si>
    <t>CONF_TLC</t>
  </si>
  <si>
    <t>MAN_LP</t>
  </si>
  <si>
    <t>MAN_MP</t>
  </si>
  <si>
    <t>MAN_HP</t>
  </si>
  <si>
    <t>MAN_SW</t>
  </si>
  <si>
    <t>MAN_ES</t>
  </si>
  <si>
    <t>ADD</t>
  </si>
  <si>
    <t>SYS_ENG</t>
  </si>
  <si>
    <t>TEC_INF</t>
  </si>
  <si>
    <t>TEC_INS</t>
  </si>
  <si>
    <t>JUN_VA</t>
  </si>
  <si>
    <t>JUN_PT</t>
  </si>
  <si>
    <t>SEN_PT</t>
  </si>
  <si>
    <t>DEI</t>
  </si>
  <si>
    <t>Tot manutenzione sul nuovo</t>
  </si>
  <si>
    <t>Prezzo totale offerto per la fornitura di prodotti HW, per il calcolo del servizio di manutenzione voci N° 38-39-40</t>
  </si>
  <si>
    <t>VALORI UTILI AL CALCOLO DELL'OFFERTA COMPLESSIVA</t>
  </si>
  <si>
    <t>PREZZO COMPLESIVO OFFERTO NEI 3 AMBITI</t>
  </si>
  <si>
    <t>Tot installazione e configurazione</t>
  </si>
  <si>
    <t>PREZZO GLOBALE OFFERTO</t>
  </si>
  <si>
    <t>PROG_FIX</t>
  </si>
  <si>
    <t>PROG_RIB</t>
  </si>
  <si>
    <t>Check</t>
  </si>
  <si>
    <t>TELECAMERE MULTIBRAND - MEDIA BRAND 1 E 2</t>
  </si>
  <si>
    <t>HW MONOBRAND</t>
  </si>
  <si>
    <t>NVR MULTIBRAND - MEDIA BRAND 1 E 2</t>
  </si>
  <si>
    <t>SW MONOBRAND</t>
  </si>
  <si>
    <t>INSTALLAZIONE E CONFIGURAZIONE</t>
  </si>
  <si>
    <t>TELECAMERE MULTIBRAND - BRAND 1 - COMPLETO</t>
  </si>
  <si>
    <t>MANUTENZIONE SUL NUOVO</t>
  </si>
  <si>
    <t>MANUTENZIONE SULL'ESISTENTE</t>
  </si>
  <si>
    <t>SERVIZI</t>
  </si>
  <si>
    <t>OPERE ACCESSORIE DEI</t>
  </si>
  <si>
    <t>SERVIZI DI PROGETTAZIONE</t>
  </si>
  <si>
    <t>TELECAMERE MULTIBRAND - BRAND 2 - VALORIZZARE ALMENO 6 TELECAMERE SU 7</t>
  </si>
  <si>
    <t>Quota parte della progettazione NON ribassabile (65% del corrispettivo totale)</t>
  </si>
  <si>
    <t>INST_SW</t>
  </si>
  <si>
    <t xml:space="preserve">SCONTO DA APPLICARE IN FASE ESECUTIVA AL CORRISPETTIVO PER LA PROGETTAZIONE </t>
  </si>
  <si>
    <t>Maggiorazione per canone mensile della manutenzione sull'esistente</t>
  </si>
  <si>
    <t>Canone mensile della Manuntenzione della fornitura acquistata in Accordo Quadro [Full Risk] - Profilo LP [Percentuale su prezzo fornitura]</t>
  </si>
  <si>
    <t>Canone mensile della Manuntenzione della fornitura acquistata in Accordo Quadro [Full Risk] - Profilo MP [Percentuale su prezzo fornitura]</t>
  </si>
  <si>
    <t>Canone mensile della Manuntenzione della fornitura acquistata in Accordo Quadro [Full Risk] - Profilo HP [Percentuale su prezzo fornitura]</t>
  </si>
  <si>
    <t>NVR MULTIBRAND - BRAND 1 - OBBLIGATORIO</t>
  </si>
  <si>
    <t>NVR MULTIBRAND - BRAND 2 - OBBLIGATORIO</t>
  </si>
  <si>
    <t>Percentuale di sconto da applicare alla quota parte della progettazione soggetta a ribasso (35% del corrispettivo totale)</t>
  </si>
  <si>
    <r>
      <rPr>
        <b/>
        <u/>
        <sz val="11"/>
        <color rgb="FF000000"/>
        <rFont val="Calibri"/>
        <family val="2"/>
      </rPr>
      <t>PREZZO TOTALE FORNITURE + MANUTENZIONE - P</t>
    </r>
    <r>
      <rPr>
        <b/>
        <u/>
        <vertAlign val="subscript"/>
        <sz val="11"/>
        <color rgb="FF000000"/>
        <rFont val="Calibri"/>
        <family val="2"/>
      </rPr>
      <t>FM</t>
    </r>
    <r>
      <rPr>
        <sz val="11"/>
        <color rgb="FF000000"/>
        <rFont val="Calibri"/>
        <family val="2"/>
        <charset val="1"/>
      </rPr>
      <t xml:space="preserve">
Apparati/software e servizi inclusi (fornitura di telecamere, Wi-fi, NVR, VMS, lettura targhe, accessori, ritiro e smaltimento)
Servizio di manutenzione (del nuovo e dell’esistente)</t>
    </r>
  </si>
  <si>
    <r>
      <rPr>
        <b/>
        <u/>
        <sz val="11"/>
        <color rgb="FF000000"/>
        <rFont val="Calibri"/>
        <family val="2"/>
      </rPr>
      <t>PREZZO TOTALE SERVIZI - P</t>
    </r>
    <r>
      <rPr>
        <b/>
        <u/>
        <vertAlign val="subscript"/>
        <sz val="11"/>
        <color rgb="FF000000"/>
        <rFont val="Calibri"/>
        <family val="2"/>
      </rPr>
      <t>S</t>
    </r>
    <r>
      <rPr>
        <sz val="11"/>
        <color rgb="FF000000"/>
        <rFont val="Calibri"/>
        <family val="2"/>
        <charset val="1"/>
      </rPr>
      <t xml:space="preserve">
Servizio di installazione e configurazione
Servizio di integrazione e supporto
Addestramento sulla fornitura
Servizi evoluti di sicurezza</t>
    </r>
  </si>
  <si>
    <r>
      <rPr>
        <b/>
        <u/>
        <sz val="11"/>
        <color rgb="FF000000"/>
        <rFont val="Calibri"/>
        <family val="2"/>
      </rPr>
      <t>PREZZO TOTALE  OPERE E PROGETTAZIONE - P</t>
    </r>
    <r>
      <rPr>
        <b/>
        <u/>
        <vertAlign val="subscript"/>
        <sz val="11"/>
        <color rgb="FF000000"/>
        <rFont val="Calibri"/>
        <family val="2"/>
      </rPr>
      <t>OP</t>
    </r>
    <r>
      <rPr>
        <sz val="11"/>
        <color rgb="FF000000"/>
        <rFont val="Calibri"/>
        <family val="2"/>
        <charset val="1"/>
      </rPr>
      <t xml:space="preserve">
Opere accessorie alla fornitura
Corrispettivo per la progettazione (RIBASSABILE nei limiti del 35%)</t>
    </r>
  </si>
  <si>
    <t>&lt;== NOME BRAND</t>
  </si>
  <si>
    <t>% Offerta</t>
  </si>
  <si>
    <t>Percentuale offerta - P</t>
  </si>
  <si>
    <t>Montaggio di Telecamera/Apparato Wireless ad un altezza massima di 4 metri [Euro a unità]</t>
  </si>
  <si>
    <t>Montaggio di Telecamera/Apparato Wireless ad un altezza massima di 8 metri [Euro a unità]</t>
  </si>
  <si>
    <t>Montaggio di Telecamera/Apparato Wireless ad un altezza massima di 12 metri [Euro a unità]</t>
  </si>
  <si>
    <r>
      <t xml:space="preserve">ALLEGATO 18 - TABELLA DI OFFERTA ECONOMICA
</t>
    </r>
    <r>
      <rPr>
        <sz val="12"/>
        <color rgb="FF000000"/>
        <rFont val="Calibri"/>
        <family val="2"/>
      </rPr>
      <t>CLASSIFICAZIONE DEL DOCUMENTO: CONSIP PUBLIC</t>
    </r>
  </si>
  <si>
    <t>Prezzo totale offerto per la fornitura di prodotti SW, per il calcolo del servizio di manutenzione voce N° 41</t>
  </si>
  <si>
    <t>Prezzo totale offerto per installazione + opere accessorie (somma delle voci da N° 27 a N° 36 e voce N° 50), per il calcolo della Q.tà stimata delle voci N° 51-52</t>
  </si>
  <si>
    <t>Quantità stimata - Q</t>
  </si>
  <si>
    <t>Importo stimato - Q</t>
  </si>
  <si>
    <t>Importo stimato</t>
  </si>
  <si>
    <t>Totale offerto</t>
  </si>
  <si>
    <t xml:space="preserve">Totale offerto </t>
  </si>
  <si>
    <t>LOTTO 2</t>
  </si>
  <si>
    <t>LOTTO 3</t>
  </si>
  <si>
    <t>LOTTO 1</t>
  </si>
  <si>
    <t>LOTTO 4</t>
  </si>
  <si>
    <t>LOTTO 5</t>
  </si>
  <si>
    <t>LOTTO 6</t>
  </si>
  <si>
    <r>
      <rPr>
        <b/>
        <sz val="12"/>
        <rFont val="Calibri"/>
        <family val="2"/>
      </rPr>
      <t>ISTRUZIONI:</t>
    </r>
    <r>
      <rPr>
        <sz val="12"/>
        <rFont val="Calibri"/>
        <family val="2"/>
      </rPr>
      <t xml:space="preserve">
Con riferimento al Lotto 1 cui partecipa, il Concorrente deve inviare attraverso l'inserimento a Sistema, </t>
    </r>
    <r>
      <rPr>
        <b/>
        <sz val="12"/>
        <rFont val="Calibri"/>
        <family val="2"/>
      </rPr>
      <t>pena di esclusione dalla gara</t>
    </r>
    <r>
      <rPr>
        <sz val="12"/>
        <rFont val="Calibri"/>
        <family val="2"/>
      </rPr>
      <t>, il presente documento denominato "Tabella di offerta economica", sottoscritto con firma digitale che consenta di conservarne il formato xls, ad es. con la firma CAdES (con estensione .p7m).
Al Concorrente è richiesto di compilare</t>
    </r>
    <r>
      <rPr>
        <b/>
        <sz val="12"/>
        <rFont val="Calibri"/>
        <family val="2"/>
      </rPr>
      <t xml:space="preserve"> tutte e sole</t>
    </r>
    <r>
      <rPr>
        <sz val="12"/>
        <rFont val="Calibri"/>
        <family val="2"/>
      </rPr>
      <t xml:space="preserve"> le celle in giallo, </t>
    </r>
    <r>
      <rPr>
        <b/>
        <sz val="12"/>
        <rFont val="Calibri"/>
        <family val="2"/>
      </rPr>
      <t>ad eccezione delle telecamere multibrand - Brand 2 (celle da F22 a F28) per le quali dovranno essere offerte almeno 6 telecamere</t>
    </r>
    <r>
      <rPr>
        <sz val="12"/>
        <rFont val="Calibri"/>
        <family val="2"/>
      </rPr>
      <t xml:space="preserve">; in particolate si richiede di: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delle telecamere offerte alle celle D11 e D20;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degli NVR offerti alle celle D51 e D54;
- indicare il </t>
    </r>
    <r>
      <rPr>
        <b/>
        <sz val="12"/>
        <rFont val="Calibri"/>
        <family val="2"/>
      </rPr>
      <t>prezzo/percentuale offerto</t>
    </r>
    <r>
      <rPr>
        <sz val="12"/>
        <rFont val="Calibri"/>
        <family val="2"/>
      </rPr>
      <t xml:space="preserve">, nelle celle della colonna F, per il relativo prodotto/servizio offerto. Per le telecamere multibrand - Brand 2 (celle da F22 a F28) lasciare la cella vuota qualora telecamera non offerta;
- </t>
    </r>
    <r>
      <rPr>
        <b/>
        <sz val="12"/>
        <rFont val="Calibri"/>
        <family val="2"/>
      </rPr>
      <t>riportare in piattaforma i valori corrispondenti alle celle D134, D135, D136 e D139.</t>
    </r>
    <r>
      <rPr>
        <sz val="12"/>
        <rFont val="Calibri"/>
        <family val="2"/>
      </rPr>
      <t xml:space="preserve">
Il foglio restituisce un messaggio di errore segnalato in rosso in caso di: i) indicazione del brand mancante, ii) brand 2 delle telecamere con meno di 6 telecamere offerte, iii) prezzo/percentuale offerto mancante, iv) superamento della BdA (ad eccezione delle percentuali offerte per le voci ID 50 e ID 52), v) inserimento di un numero di decimali superiori a quanto richiesto.</t>
    </r>
  </si>
  <si>
    <r>
      <rPr>
        <b/>
        <sz val="12"/>
        <rFont val="Calibri"/>
        <family val="2"/>
      </rPr>
      <t>ISTRUZIONI:</t>
    </r>
    <r>
      <rPr>
        <sz val="12"/>
        <rFont val="Calibri"/>
        <family val="2"/>
      </rPr>
      <t xml:space="preserve">
Con riferimento al Lotto 6 cui partecipa, il Concorrente deve inviare attraverso l'inserimento a Sistema, </t>
    </r>
    <r>
      <rPr>
        <b/>
        <sz val="12"/>
        <rFont val="Calibri"/>
        <family val="2"/>
      </rPr>
      <t>pena di esclusione dalla gara</t>
    </r>
    <r>
      <rPr>
        <sz val="12"/>
        <rFont val="Calibri"/>
        <family val="2"/>
      </rPr>
      <t>, il presente documento denominato "Tabella di offerta economica", sottoscritto con firma digitale che consenta di conservarne il formato xls, ad es. con la firma CAdES (con estensione .p7m).
Al Concorrente è richiesto di compilare</t>
    </r>
    <r>
      <rPr>
        <b/>
        <sz val="12"/>
        <rFont val="Calibri"/>
        <family val="2"/>
      </rPr>
      <t xml:space="preserve"> tutte e sole</t>
    </r>
    <r>
      <rPr>
        <sz val="12"/>
        <rFont val="Calibri"/>
        <family val="2"/>
      </rPr>
      <t xml:space="preserve"> le celle in giallo, </t>
    </r>
    <r>
      <rPr>
        <b/>
        <sz val="12"/>
        <rFont val="Calibri"/>
        <family val="2"/>
      </rPr>
      <t>ad eccezione delle telecamere multibrand - Brand 2 (celle da F22 a F28) per le quali dovranno essere offerte almeno 6 telecamere</t>
    </r>
    <r>
      <rPr>
        <sz val="12"/>
        <rFont val="Calibri"/>
        <family val="2"/>
      </rPr>
      <t xml:space="preserve">; in particolate si richiede di: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delle telecamere offerte alle celle D11 e D20;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degli NVR offerti alle celle D51 e D54;
- indicare il </t>
    </r>
    <r>
      <rPr>
        <b/>
        <sz val="12"/>
        <rFont val="Calibri"/>
        <family val="2"/>
      </rPr>
      <t>prezzo/percentuale offerto</t>
    </r>
    <r>
      <rPr>
        <sz val="12"/>
        <rFont val="Calibri"/>
        <family val="2"/>
      </rPr>
      <t xml:space="preserve">, nelle celle della colonna F, per il relativo prodotto/servizio offerto. Per le telecamere multibrand - Brand 2 (celle da F22 a F28) lasciare la cella vuota qualora telecamera non offerta;
- </t>
    </r>
    <r>
      <rPr>
        <b/>
        <sz val="12"/>
        <rFont val="Calibri"/>
        <family val="2"/>
      </rPr>
      <t>riportare in piattaforma i valori corrispondenti alle celle D134, D135, D136 e D139.</t>
    </r>
    <r>
      <rPr>
        <sz val="12"/>
        <rFont val="Calibri"/>
        <family val="2"/>
      </rPr>
      <t xml:space="preserve">
Il foglio restituisce un messaggio di errore segnalato in rosso in caso di: i) indicazione del brand mancante, ii) brand 2 delle telecamere con meno di 6 telecamere offerte, iii) prezzo/percentuale offerto mancante, iv) superamento della BdA (ad eccezione delle percentuali offerte per le voci ID 50 e ID 52), v) inserimento di un numero di decimali superiori a quanto richiesto.</t>
    </r>
  </si>
  <si>
    <r>
      <rPr>
        <b/>
        <sz val="12"/>
        <rFont val="Calibri"/>
        <family val="2"/>
      </rPr>
      <t>ISTRUZIONI:</t>
    </r>
    <r>
      <rPr>
        <sz val="12"/>
        <rFont val="Calibri"/>
        <family val="2"/>
      </rPr>
      <t xml:space="preserve">
Con riferimento al Lotto 5 cui partecipa, il Concorrente deve inviare attraverso l'inserimento a Sistema, </t>
    </r>
    <r>
      <rPr>
        <b/>
        <sz val="12"/>
        <rFont val="Calibri"/>
        <family val="2"/>
      </rPr>
      <t>pena di esclusione dalla gara</t>
    </r>
    <r>
      <rPr>
        <sz val="12"/>
        <rFont val="Calibri"/>
        <family val="2"/>
      </rPr>
      <t>, il presente documento denominato "Tabella di offerta economica", sottoscritto con firma digitale che consenta di conservarne il formato xls, ad es. con la firma CAdES (con estensione .p7m).
Al Concorrente è richiesto di compilare</t>
    </r>
    <r>
      <rPr>
        <b/>
        <sz val="12"/>
        <rFont val="Calibri"/>
        <family val="2"/>
      </rPr>
      <t xml:space="preserve"> tutte e sole</t>
    </r>
    <r>
      <rPr>
        <sz val="12"/>
        <rFont val="Calibri"/>
        <family val="2"/>
      </rPr>
      <t xml:space="preserve"> le celle in giallo, </t>
    </r>
    <r>
      <rPr>
        <b/>
        <sz val="12"/>
        <rFont val="Calibri"/>
        <family val="2"/>
      </rPr>
      <t>ad eccezione delle telecamere multibrand - Brand 2 (celle da F22 a F28) per le quali dovranno essere offerte almeno 6 telecamere</t>
    </r>
    <r>
      <rPr>
        <sz val="12"/>
        <rFont val="Calibri"/>
        <family val="2"/>
      </rPr>
      <t xml:space="preserve">; in particolate si richiede di: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delle telecamere offerte alle celle D11 e D20;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degli NVR offerti alle celle D51 e D54;
- indicare il </t>
    </r>
    <r>
      <rPr>
        <b/>
        <sz val="12"/>
        <rFont val="Calibri"/>
        <family val="2"/>
      </rPr>
      <t>prezzo/percentuale offerto</t>
    </r>
    <r>
      <rPr>
        <sz val="12"/>
        <rFont val="Calibri"/>
        <family val="2"/>
      </rPr>
      <t xml:space="preserve">, nelle celle della colonna F, per il relativo prodotto/servizio offerto. Per le telecamere multibrand - Brand 2 (celle da F22 a F28) lasciare la cella vuota qualora telecamera non offerta;
- </t>
    </r>
    <r>
      <rPr>
        <b/>
        <sz val="12"/>
        <rFont val="Calibri"/>
        <family val="2"/>
      </rPr>
      <t>riportare in piattaforma i valori corrispondenti alle celle D134, D135, D136 e D139.</t>
    </r>
    <r>
      <rPr>
        <sz val="12"/>
        <rFont val="Calibri"/>
        <family val="2"/>
      </rPr>
      <t xml:space="preserve">
Il foglio restituisce un messaggio di errore segnalato in rosso in caso di: i) indicazione del brand mancante, ii) brand 2 delle telecamere con meno di 6 telecamere offerte, iii) prezzo/percentuale offerto mancante, iv) superamento della BdA (ad eccezione delle percentuali offerte per le voci ID 50 e ID 52), v) inserimento di un numero di decimali superiori a quanto richiesto.</t>
    </r>
  </si>
  <si>
    <r>
      <rPr>
        <b/>
        <sz val="12"/>
        <rFont val="Calibri"/>
        <family val="2"/>
      </rPr>
      <t>ISTRUZIONI:</t>
    </r>
    <r>
      <rPr>
        <sz val="12"/>
        <rFont val="Calibri"/>
        <family val="2"/>
      </rPr>
      <t xml:space="preserve">
Con riferimento al Lotto 4 cui partecipa, il Concorrente deve inviare attraverso l'inserimento a Sistema, </t>
    </r>
    <r>
      <rPr>
        <b/>
        <sz val="12"/>
        <rFont val="Calibri"/>
        <family val="2"/>
      </rPr>
      <t>pena di esclusione dalla gara</t>
    </r>
    <r>
      <rPr>
        <sz val="12"/>
        <rFont val="Calibri"/>
        <family val="2"/>
      </rPr>
      <t>, il presente documento denominato "Tabella di offerta economica", sottoscritto con firma digitale che consenta di conservarne il formato xls, ad es. con la firma CAdES (con estensione .p7m).
Al Concorrente è richiesto di compilare</t>
    </r>
    <r>
      <rPr>
        <b/>
        <sz val="12"/>
        <rFont val="Calibri"/>
        <family val="2"/>
      </rPr>
      <t xml:space="preserve"> tutte e sole</t>
    </r>
    <r>
      <rPr>
        <sz val="12"/>
        <rFont val="Calibri"/>
        <family val="2"/>
      </rPr>
      <t xml:space="preserve"> le celle in giallo, </t>
    </r>
    <r>
      <rPr>
        <b/>
        <sz val="12"/>
        <rFont val="Calibri"/>
        <family val="2"/>
      </rPr>
      <t>ad eccezione delle telecamere multibrand - Brand 2 (celle da F22 a F28) per le quali dovranno essere offerte almeno 6 telecamere</t>
    </r>
    <r>
      <rPr>
        <sz val="12"/>
        <rFont val="Calibri"/>
        <family val="2"/>
      </rPr>
      <t xml:space="preserve">; in particolate si richiede di: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delle telecamere offerte alle celle D11 e D20;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degli NVR offerti alle celle D51 e D54;
- indicare il </t>
    </r>
    <r>
      <rPr>
        <b/>
        <sz val="12"/>
        <rFont val="Calibri"/>
        <family val="2"/>
      </rPr>
      <t>prezzo/percentuale offerto</t>
    </r>
    <r>
      <rPr>
        <sz val="12"/>
        <rFont val="Calibri"/>
        <family val="2"/>
      </rPr>
      <t xml:space="preserve">, nelle celle della colonna F, per il relativo prodotto/servizio offerto. Per le telecamere multibrand - Brand 2 (celle da F22 a F28) lasciare la cella vuota qualora telecamera non offerta;
- </t>
    </r>
    <r>
      <rPr>
        <b/>
        <sz val="12"/>
        <rFont val="Calibri"/>
        <family val="2"/>
      </rPr>
      <t>riportare in piattaforma i valori corrispondenti alle celle D134, D135, D136 e D139.</t>
    </r>
    <r>
      <rPr>
        <sz val="12"/>
        <rFont val="Calibri"/>
        <family val="2"/>
      </rPr>
      <t xml:space="preserve">
Il foglio restituisce un messaggio di errore segnalato in rosso in caso di: i) indicazione del brand mancante, ii) brand 2 delle telecamere con meno di 6 telecamere offerte, iii) prezzo/percentuale offerto mancante, iv) superamento della BdA (ad eccezione delle percentuali offerte per le voci ID 50 e ID 52), v) inserimento di un numero di decimali superiori a quanto richiesto.</t>
    </r>
  </si>
  <si>
    <r>
      <rPr>
        <b/>
        <sz val="12"/>
        <rFont val="Calibri"/>
        <family val="2"/>
      </rPr>
      <t>ISTRUZIONI:</t>
    </r>
    <r>
      <rPr>
        <sz val="12"/>
        <rFont val="Calibri"/>
        <family val="2"/>
      </rPr>
      <t xml:space="preserve">
Con riferimento al Lotto 3 cui partecipa, il Concorrente deve inviare attraverso l'inserimento a Sistema, </t>
    </r>
    <r>
      <rPr>
        <b/>
        <sz val="12"/>
        <rFont val="Calibri"/>
        <family val="2"/>
      </rPr>
      <t>pena di esclusione dalla gara</t>
    </r>
    <r>
      <rPr>
        <sz val="12"/>
        <rFont val="Calibri"/>
        <family val="2"/>
      </rPr>
      <t>, il presente documento denominato "Tabella di offerta economica", sottoscritto con firma digitale che consenta di conservarne il formato xls, ad es. con la firma CAdES (con estensione .p7m).
Al Concorrente è richiesto di compilare</t>
    </r>
    <r>
      <rPr>
        <b/>
        <sz val="12"/>
        <rFont val="Calibri"/>
        <family val="2"/>
      </rPr>
      <t xml:space="preserve"> tutte e sole</t>
    </r>
    <r>
      <rPr>
        <sz val="12"/>
        <rFont val="Calibri"/>
        <family val="2"/>
      </rPr>
      <t xml:space="preserve"> le celle in giallo, </t>
    </r>
    <r>
      <rPr>
        <b/>
        <sz val="12"/>
        <rFont val="Calibri"/>
        <family val="2"/>
      </rPr>
      <t>ad eccezione delle telecamere multibrand - Brand 2 (celle da F22 a F28) per le quali dovranno essere offerte almeno 6 telecamere</t>
    </r>
    <r>
      <rPr>
        <sz val="12"/>
        <rFont val="Calibri"/>
        <family val="2"/>
      </rPr>
      <t xml:space="preserve">; in particolate si richiede di: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delle telecamere offerte alle celle D11 e D20;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degli NVR offerti alle celle D51 e D54;
- indicare il </t>
    </r>
    <r>
      <rPr>
        <b/>
        <sz val="12"/>
        <rFont val="Calibri"/>
        <family val="2"/>
      </rPr>
      <t>prezzo/percentuale offerto</t>
    </r>
    <r>
      <rPr>
        <sz val="12"/>
        <rFont val="Calibri"/>
        <family val="2"/>
      </rPr>
      <t xml:space="preserve">, nelle celle della colonna F, per il relativo prodotto/servizio offerto. Per le telecamere multibrand - Brand 2 (celle da F22 a F28) lasciare la cella vuota qualora telecamera non offerta;
- </t>
    </r>
    <r>
      <rPr>
        <b/>
        <sz val="12"/>
        <rFont val="Calibri"/>
        <family val="2"/>
      </rPr>
      <t>riportare in piattaforma i valori corrispondenti alle celle D134, D135, D136 e D139.</t>
    </r>
    <r>
      <rPr>
        <sz val="12"/>
        <rFont val="Calibri"/>
        <family val="2"/>
      </rPr>
      <t xml:space="preserve">
Il foglio restituisce un messaggio di errore segnalato in rosso in caso di: i) indicazione del brand mancante, ii) brand 2 delle telecamere con meno di 6 telecamere offerte, iii) prezzo/percentuale offerto mancante, iv) superamento della BdA (ad eccezione delle percentuali offerte per le voci ID 50 e ID 52), v) inserimento di un numero di decimali superiori a quanto richiesto.</t>
    </r>
  </si>
  <si>
    <r>
      <rPr>
        <b/>
        <sz val="12"/>
        <rFont val="Calibri"/>
        <family val="2"/>
      </rPr>
      <t>ISTRUZIONI:</t>
    </r>
    <r>
      <rPr>
        <sz val="12"/>
        <rFont val="Calibri"/>
        <family val="2"/>
      </rPr>
      <t xml:space="preserve">
Con riferimento al Lotto 2 cui partecipa, il Concorrente deve inviare attraverso l'inserimento a Sistema, </t>
    </r>
    <r>
      <rPr>
        <b/>
        <sz val="12"/>
        <rFont val="Calibri"/>
        <family val="2"/>
      </rPr>
      <t>pena di esclusione dalla gara</t>
    </r>
    <r>
      <rPr>
        <sz val="12"/>
        <rFont val="Calibri"/>
        <family val="2"/>
      </rPr>
      <t>, il presente documento denominato "Tabella di offerta economica", sottoscritto con firma digitale che consenta di conservarne il formato xls, ad es. con la firma CAdES (con estensione .p7m).
Al Concorrente è richiesto di compilare</t>
    </r>
    <r>
      <rPr>
        <b/>
        <sz val="12"/>
        <rFont val="Calibri"/>
        <family val="2"/>
      </rPr>
      <t xml:space="preserve"> tutte e sole</t>
    </r>
    <r>
      <rPr>
        <sz val="12"/>
        <rFont val="Calibri"/>
        <family val="2"/>
      </rPr>
      <t xml:space="preserve"> le celle in giallo, </t>
    </r>
    <r>
      <rPr>
        <b/>
        <sz val="12"/>
        <rFont val="Calibri"/>
        <family val="2"/>
      </rPr>
      <t>ad eccezione delle telecamere multibrand - Brand 2 (celle da F22 a F28) per le quali dovranno essere offerte almeno 6 telecamere</t>
    </r>
    <r>
      <rPr>
        <sz val="12"/>
        <rFont val="Calibri"/>
        <family val="2"/>
      </rPr>
      <t xml:space="preserve">; in particolate si richiede di: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delle telecamere offerte alle celle D11 e D20;
- indicare il </t>
    </r>
    <r>
      <rPr>
        <b/>
        <sz val="12"/>
        <rFont val="Calibri"/>
        <family val="2"/>
      </rPr>
      <t>brand</t>
    </r>
    <r>
      <rPr>
        <sz val="12"/>
        <rFont val="Calibri"/>
        <family val="2"/>
      </rPr>
      <t xml:space="preserve"> degli NVR offerti alle celle D51 e D54;
- indicare il </t>
    </r>
    <r>
      <rPr>
        <b/>
        <sz val="12"/>
        <rFont val="Calibri"/>
        <family val="2"/>
      </rPr>
      <t>prezzo/percentuale offerto</t>
    </r>
    <r>
      <rPr>
        <sz val="12"/>
        <rFont val="Calibri"/>
        <family val="2"/>
      </rPr>
      <t xml:space="preserve">, nelle celle della colonna F, per il relativo prodotto/servizio offerto. Per le telecamere multibrand - Brand 2 (celle da F22 a F28) lasciare la cella vuota qualora telecamera non offerta;
- </t>
    </r>
    <r>
      <rPr>
        <b/>
        <sz val="12"/>
        <rFont val="Calibri"/>
        <family val="2"/>
      </rPr>
      <t>riportare in piattaforma i valori corrispondenti alle celle D134, D135, D136 e D139.</t>
    </r>
    <r>
      <rPr>
        <sz val="12"/>
        <rFont val="Calibri"/>
        <family val="2"/>
      </rPr>
      <t xml:space="preserve">
Il foglio restituisce un messaggio di errore segnalato in rosso in caso di: i) indicazione del brand mancante, ii) brand 2 delle telecamere con meno di 6 telecamere offerte, iii) prezzo/percentuale offerto mancante, iv) superamento della BdA (ad eccezione delle percentuali offerte per le voci ID 50 e ID 52), v) inserimento di un numero di decimali superiori a quanto richiesto.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</si>
</sst>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%"/>
    <numFmt numFmtId="165" formatCode="0.000%"/>
    <numFmt numFmtId="166" formatCode="&quot;€ &quot;#,##0.00"/>
    <numFmt numFmtId="167" formatCode="_-* #,##0.00_-;\-* #,##0.00_-;_-* \-??_-;_-@_-"/>
    <numFmt numFmtId="168" formatCode="0.00000000%"/>
    <numFmt numFmtId="169" formatCode="_-* #,##0_-;\-* #,##0_-;_-* &quot;-&quot;??_-;_-@_-"/>
    <numFmt numFmtId="170" formatCode="0.0000%"/>
    <numFmt numFmtId="171" formatCode="_-* #,##0.0000\ &quot;€&quot;_-;\-* #,##0.0000\ &quot;€&quot;_-;_-* &quot;-&quot;????\ &quot;€&quot;_-;_-@_-"/>
    <numFmt numFmtId="172" formatCode="0.000000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</font>
    <font>
      <sz val="11"/>
      <color rgb="FFFF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Aptos Narrow"/>
      <family val="2"/>
      <scheme val="minor"/>
    </font>
    <font>
      <b/>
      <sz val="16"/>
      <color rgb="FF000000"/>
      <name val="Calibri"/>
      <family val="2"/>
      <charset val="1"/>
    </font>
    <font>
      <sz val="8"/>
      <name val="Aptos Narrow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1" tint="0.249977111117893"/>
      <name val="Calibri"/>
      <family val="2"/>
      <charset val="1"/>
    </font>
    <font>
      <sz val="11"/>
      <color theme="1"/>
      <name val="Calibri"/>
      <family val="2"/>
    </font>
    <font>
      <b/>
      <u/>
      <sz val="11"/>
      <color rgb="FF000000"/>
      <name val="Calibri"/>
      <family val="2"/>
    </font>
    <font>
      <sz val="11"/>
      <color rgb="FF00B050"/>
      <name val="Calibri"/>
      <family val="2"/>
      <charset val="1"/>
    </font>
    <font>
      <b/>
      <u/>
      <vertAlign val="subscript"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b/>
      <sz val="18"/>
      <color rgb="FF000000"/>
      <name val="Calibri"/>
      <family val="2"/>
    </font>
    <font>
      <b/>
      <sz val="16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Border="0" applyProtection="0"/>
    <xf numFmtId="167" fontId="3" fillId="0" borderId="0" applyBorder="0" applyProtection="0"/>
    <xf numFmtId="43" fontId="1" fillId="0" borderId="0" applyFont="0" applyFill="0" applyBorder="0" applyAlignment="0" applyProtection="0"/>
  </cellStyleXfs>
  <cellXfs count="147">
    <xf numFmtId="0" fontId="0" fillId="0" borderId="0" xfId="0"/>
    <xf numFmtId="0" fontId="3" fillId="2" borderId="1" xfId="3" applyFill="1" applyBorder="1" applyProtection="1">
      <protection locked="0"/>
    </xf>
    <xf numFmtId="166" fontId="3" fillId="2" borderId="4" xfId="3" applyNumberFormat="1" applyFill="1" applyBorder="1" applyProtection="1">
      <protection locked="0"/>
    </xf>
    <xf numFmtId="166" fontId="3" fillId="2" borderId="1" xfId="3" applyNumberFormat="1" applyFill="1" applyBorder="1" applyProtection="1">
      <protection locked="0"/>
    </xf>
    <xf numFmtId="165" fontId="0" fillId="2" borderId="1" xfId="4" applyNumberFormat="1" applyFont="1" applyFill="1" applyBorder="1" applyProtection="1">
      <protection locked="0"/>
    </xf>
    <xf numFmtId="165" fontId="17" fillId="2" borderId="1" xfId="1" applyNumberFormat="1" applyFont="1" applyFill="1" applyBorder="1" applyAlignment="1" applyProtection="1">
      <alignment horizontal="center"/>
      <protection locked="0"/>
    </xf>
    <xf numFmtId="0" fontId="6" fillId="0" borderId="0" xfId="3" applyFont="1" applyAlignment="1" applyProtection="1">
      <alignment vertical="center"/>
      <protection hidden="1"/>
    </xf>
    <xf numFmtId="0" fontId="3" fillId="0" borderId="0" xfId="3" applyAlignment="1" applyProtection="1">
      <alignment vertical="center"/>
      <protection hidden="1"/>
    </xf>
    <xf numFmtId="0" fontId="3" fillId="0" borderId="0" xfId="3" applyProtection="1">
      <protection hidden="1"/>
    </xf>
    <xf numFmtId="1" fontId="3" fillId="0" borderId="0" xfId="3" applyNumberFormat="1" applyProtection="1">
      <protection hidden="1"/>
    </xf>
    <xf numFmtId="166" fontId="4" fillId="0" borderId="1" xfId="3" applyNumberFormat="1" applyFont="1" applyBorder="1" applyProtection="1">
      <protection hidden="1"/>
    </xf>
    <xf numFmtId="0" fontId="4" fillId="0" borderId="1" xfId="3" applyFont="1" applyBorder="1" applyProtection="1">
      <protection hidden="1"/>
    </xf>
    <xf numFmtId="165" fontId="3" fillId="0" borderId="0" xfId="2" applyNumberFormat="1" applyFont="1" applyProtection="1">
      <protection hidden="1"/>
    </xf>
    <xf numFmtId="44" fontId="4" fillId="0" borderId="0" xfId="3" applyNumberFormat="1" applyFont="1" applyProtection="1">
      <protection hidden="1"/>
    </xf>
    <xf numFmtId="9" fontId="3" fillId="0" borderId="0" xfId="2" applyFont="1" applyProtection="1">
      <protection hidden="1"/>
    </xf>
    <xf numFmtId="0" fontId="7" fillId="0" borderId="1" xfId="3" applyFont="1" applyBorder="1" applyAlignment="1" applyProtection="1">
      <alignment horizontal="center"/>
      <protection hidden="1"/>
    </xf>
    <xf numFmtId="167" fontId="2" fillId="0" borderId="1" xfId="5" applyFont="1" applyBorder="1" applyAlignment="1" applyProtection="1">
      <alignment horizontal="center"/>
      <protection hidden="1"/>
    </xf>
    <xf numFmtId="1" fontId="0" fillId="0" borderId="0" xfId="5" applyNumberFormat="1" applyFont="1" applyBorder="1" applyAlignment="1" applyProtection="1">
      <alignment horizontal="right"/>
      <protection hidden="1"/>
    </xf>
    <xf numFmtId="167" fontId="0" fillId="0" borderId="0" xfId="5" applyFont="1" applyBorder="1" applyProtection="1">
      <protection hidden="1"/>
    </xf>
    <xf numFmtId="0" fontId="4" fillId="0" borderId="0" xfId="3" applyFont="1" applyProtection="1">
      <protection hidden="1"/>
    </xf>
    <xf numFmtId="0" fontId="3" fillId="0" borderId="1" xfId="3" applyBorder="1" applyAlignment="1" applyProtection="1">
      <alignment horizontal="left" wrapText="1"/>
      <protection hidden="1"/>
    </xf>
    <xf numFmtId="44" fontId="0" fillId="0" borderId="1" xfId="1" applyFont="1" applyBorder="1" applyAlignment="1" applyProtection="1">
      <alignment vertical="center"/>
      <protection hidden="1"/>
    </xf>
    <xf numFmtId="44" fontId="0" fillId="0" borderId="1" xfId="1" applyFont="1" applyBorder="1" applyProtection="1">
      <protection hidden="1"/>
    </xf>
    <xf numFmtId="44" fontId="0" fillId="0" borderId="0" xfId="1" applyFont="1" applyBorder="1" applyAlignment="1" applyProtection="1">
      <alignment horizontal="right"/>
      <protection hidden="1"/>
    </xf>
    <xf numFmtId="170" fontId="0" fillId="0" borderId="0" xfId="2" applyNumberFormat="1" applyFont="1" applyBorder="1" applyProtection="1">
      <protection hidden="1"/>
    </xf>
    <xf numFmtId="171" fontId="3" fillId="0" borderId="0" xfId="3" applyNumberFormat="1" applyProtection="1">
      <protection hidden="1"/>
    </xf>
    <xf numFmtId="0" fontId="3" fillId="0" borderId="0" xfId="3" applyAlignment="1" applyProtection="1">
      <alignment horizontal="left" wrapText="1"/>
      <protection hidden="1"/>
    </xf>
    <xf numFmtId="44" fontId="0" fillId="0" borderId="0" xfId="1" applyFont="1" applyBorder="1" applyProtection="1">
      <protection hidden="1"/>
    </xf>
    <xf numFmtId="9" fontId="0" fillId="0" borderId="0" xfId="2" applyFont="1" applyBorder="1" applyProtection="1">
      <protection hidden="1"/>
    </xf>
    <xf numFmtId="0" fontId="14" fillId="3" borderId="1" xfId="3" applyFont="1" applyFill="1" applyBorder="1" applyAlignment="1" applyProtection="1">
      <alignment wrapText="1"/>
      <protection hidden="1"/>
    </xf>
    <xf numFmtId="44" fontId="2" fillId="3" borderId="1" xfId="1" applyFont="1" applyFill="1" applyBorder="1" applyAlignment="1" applyProtection="1">
      <alignment vertical="center"/>
      <protection hidden="1"/>
    </xf>
    <xf numFmtId="0" fontId="14" fillId="4" borderId="1" xfId="3" applyFont="1" applyFill="1" applyBorder="1" applyAlignment="1" applyProtection="1">
      <alignment wrapText="1"/>
      <protection hidden="1"/>
    </xf>
    <xf numFmtId="44" fontId="2" fillId="4" borderId="1" xfId="1" applyFont="1" applyFill="1" applyBorder="1" applyAlignment="1" applyProtection="1">
      <alignment vertical="center"/>
      <protection hidden="1"/>
    </xf>
    <xf numFmtId="0" fontId="14" fillId="5" borderId="1" xfId="3" applyFont="1" applyFill="1" applyBorder="1" applyAlignment="1" applyProtection="1">
      <alignment wrapText="1"/>
      <protection hidden="1"/>
    </xf>
    <xf numFmtId="44" fontId="2" fillId="5" borderId="1" xfId="1" applyFont="1" applyFill="1" applyBorder="1" applyAlignment="1" applyProtection="1">
      <alignment vertical="center"/>
      <protection hidden="1"/>
    </xf>
    <xf numFmtId="0" fontId="25" fillId="0" borderId="1" xfId="3" applyFont="1" applyBorder="1" applyAlignment="1" applyProtection="1">
      <alignment horizontal="right"/>
      <protection hidden="1"/>
    </xf>
    <xf numFmtId="44" fontId="25" fillId="0" borderId="1" xfId="3" applyNumberFormat="1" applyFont="1" applyBorder="1" applyProtection="1">
      <protection hidden="1"/>
    </xf>
    <xf numFmtId="1" fontId="0" fillId="0" borderId="0" xfId="5" applyNumberFormat="1" applyFont="1" applyBorder="1" applyProtection="1">
      <protection hidden="1"/>
    </xf>
    <xf numFmtId="166" fontId="10" fillId="0" borderId="0" xfId="3" applyNumberFormat="1" applyFont="1" applyProtection="1">
      <protection hidden="1"/>
    </xf>
    <xf numFmtId="165" fontId="3" fillId="0" borderId="0" xfId="3" applyNumberFormat="1" applyProtection="1">
      <protection hidden="1"/>
    </xf>
    <xf numFmtId="166" fontId="3" fillId="0" borderId="0" xfId="3" applyNumberFormat="1" applyProtection="1">
      <protection hidden="1"/>
    </xf>
    <xf numFmtId="0" fontId="4" fillId="8" borderId="1" xfId="3" applyFont="1" applyFill="1" applyBorder="1" applyProtection="1">
      <protection hidden="1"/>
    </xf>
    <xf numFmtId="165" fontId="4" fillId="8" borderId="1" xfId="2" applyNumberFormat="1" applyFont="1" applyFill="1" applyBorder="1" applyProtection="1">
      <protection hidden="1"/>
    </xf>
    <xf numFmtId="1" fontId="21" fillId="0" borderId="0" xfId="3" applyNumberFormat="1" applyFont="1" applyProtection="1">
      <protection hidden="1"/>
    </xf>
    <xf numFmtId="0" fontId="3" fillId="0" borderId="0" xfId="3" applyAlignment="1" applyProtection="1">
      <alignment horizontal="right"/>
      <protection hidden="1"/>
    </xf>
    <xf numFmtId="166" fontId="12" fillId="0" borderId="0" xfId="3" applyNumberFormat="1" applyFont="1" applyProtection="1">
      <protection hidden="1"/>
    </xf>
    <xf numFmtId="165" fontId="0" fillId="0" borderId="0" xfId="4" applyNumberFormat="1" applyFont="1" applyBorder="1" applyProtection="1">
      <protection hidden="1"/>
    </xf>
    <xf numFmtId="44" fontId="3" fillId="0" borderId="0" xfId="3" applyNumberFormat="1" applyProtection="1">
      <protection hidden="1"/>
    </xf>
    <xf numFmtId="166" fontId="3" fillId="0" borderId="1" xfId="3" applyNumberFormat="1" applyBorder="1" applyProtection="1">
      <protection hidden="1"/>
    </xf>
    <xf numFmtId="169" fontId="3" fillId="0" borderId="1" xfId="6" applyNumberFormat="1" applyFont="1" applyBorder="1" applyProtection="1">
      <protection hidden="1"/>
    </xf>
    <xf numFmtId="10" fontId="3" fillId="0" borderId="0" xfId="2" applyNumberFormat="1" applyFont="1" applyProtection="1">
      <protection hidden="1"/>
    </xf>
    <xf numFmtId="0" fontId="6" fillId="0" borderId="1" xfId="3" applyFont="1" applyBorder="1" applyAlignment="1" applyProtection="1">
      <alignment horizontal="center" vertical="center"/>
      <protection hidden="1"/>
    </xf>
    <xf numFmtId="0" fontId="3" fillId="0" borderId="1" xfId="3" applyBorder="1" applyAlignment="1" applyProtection="1">
      <alignment vertical="center"/>
      <protection hidden="1"/>
    </xf>
    <xf numFmtId="0" fontId="3" fillId="0" borderId="1" xfId="3" applyBorder="1" applyAlignment="1" applyProtection="1">
      <alignment horizontal="justify" vertical="center" wrapText="1"/>
      <protection hidden="1"/>
    </xf>
    <xf numFmtId="165" fontId="17" fillId="0" borderId="1" xfId="1" applyNumberFormat="1" applyFont="1" applyBorder="1" applyAlignment="1" applyProtection="1">
      <protection hidden="1"/>
    </xf>
    <xf numFmtId="44" fontId="17" fillId="0" borderId="1" xfId="1" applyFont="1" applyFill="1" applyBorder="1" applyAlignment="1" applyProtection="1">
      <protection hidden="1"/>
    </xf>
    <xf numFmtId="44" fontId="4" fillId="0" borderId="0" xfId="1" applyFont="1" applyProtection="1">
      <protection hidden="1"/>
    </xf>
    <xf numFmtId="0" fontId="7" fillId="7" borderId="1" xfId="3" applyFont="1" applyFill="1" applyBorder="1" applyProtection="1">
      <protection hidden="1"/>
    </xf>
    <xf numFmtId="0" fontId="8" fillId="0" borderId="1" xfId="3" applyFont="1" applyBorder="1" applyAlignment="1" applyProtection="1">
      <alignment horizontal="center" vertical="center"/>
      <protection hidden="1"/>
    </xf>
    <xf numFmtId="0" fontId="4" fillId="0" borderId="1" xfId="3" applyFont="1" applyBorder="1" applyAlignment="1" applyProtection="1">
      <alignment horizontal="center" vertical="center"/>
      <protection hidden="1"/>
    </xf>
    <xf numFmtId="0" fontId="4" fillId="0" borderId="1" xfId="3" applyFont="1" applyBorder="1" applyAlignment="1" applyProtection="1">
      <alignment horizontal="center"/>
      <protection hidden="1"/>
    </xf>
    <xf numFmtId="1" fontId="4" fillId="0" borderId="1" xfId="3" applyNumberFormat="1" applyFont="1" applyBorder="1" applyAlignment="1" applyProtection="1">
      <alignment horizontal="center"/>
      <protection hidden="1"/>
    </xf>
    <xf numFmtId="9" fontId="9" fillId="0" borderId="0" xfId="3" applyNumberFormat="1" applyFont="1" applyProtection="1">
      <protection hidden="1"/>
    </xf>
    <xf numFmtId="0" fontId="9" fillId="0" borderId="0" xfId="3" applyFont="1" applyProtection="1">
      <protection hidden="1"/>
    </xf>
    <xf numFmtId="164" fontId="0" fillId="0" borderId="0" xfId="4" applyNumberFormat="1" applyFont="1" applyBorder="1" applyProtection="1">
      <protection hidden="1"/>
    </xf>
    <xf numFmtId="9" fontId="17" fillId="6" borderId="1" xfId="1" applyNumberFormat="1" applyFont="1" applyFill="1" applyBorder="1" applyAlignment="1" applyProtection="1">
      <protection hidden="1"/>
    </xf>
    <xf numFmtId="9" fontId="17" fillId="6" borderId="3" xfId="1" applyNumberFormat="1" applyFont="1" applyFill="1" applyBorder="1" applyAlignment="1" applyProtection="1">
      <alignment horizontal="center"/>
      <protection hidden="1"/>
    </xf>
    <xf numFmtId="44" fontId="3" fillId="6" borderId="1" xfId="1" applyFont="1" applyFill="1" applyBorder="1" applyAlignment="1" applyProtection="1">
      <alignment wrapText="1"/>
      <protection hidden="1"/>
    </xf>
    <xf numFmtId="44" fontId="3" fillId="0" borderId="0" xfId="1" applyFont="1" applyProtection="1">
      <protection hidden="1"/>
    </xf>
    <xf numFmtId="165" fontId="0" fillId="0" borderId="1" xfId="4" applyNumberFormat="1" applyFont="1" applyBorder="1" applyProtection="1">
      <protection hidden="1"/>
    </xf>
    <xf numFmtId="44" fontId="3" fillId="0" borderId="1" xfId="1" applyFont="1" applyFill="1" applyBorder="1" applyProtection="1">
      <protection hidden="1"/>
    </xf>
    <xf numFmtId="0" fontId="8" fillId="0" borderId="5" xfId="3" applyFont="1" applyBorder="1" applyAlignment="1" applyProtection="1">
      <alignment horizontal="center" vertical="center"/>
      <protection hidden="1"/>
    </xf>
    <xf numFmtId="0" fontId="4" fillId="0" borderId="5" xfId="3" applyFont="1" applyBorder="1" applyAlignment="1" applyProtection="1">
      <alignment horizontal="center" vertical="center"/>
      <protection hidden="1"/>
    </xf>
    <xf numFmtId="0" fontId="3" fillId="0" borderId="3" xfId="3" applyBorder="1" applyAlignment="1" applyProtection="1">
      <alignment vertical="center"/>
      <protection hidden="1"/>
    </xf>
    <xf numFmtId="1" fontId="3" fillId="0" borderId="1" xfId="3" applyNumberFormat="1" applyBorder="1" applyProtection="1">
      <protection hidden="1"/>
    </xf>
    <xf numFmtId="165" fontId="0" fillId="0" borderId="0" xfId="4" applyNumberFormat="1" applyFont="1" applyBorder="1" applyAlignment="1" applyProtection="1">
      <alignment horizontal="left"/>
      <protection hidden="1"/>
    </xf>
    <xf numFmtId="166" fontId="6" fillId="0" borderId="1" xfId="3" applyNumberFormat="1" applyFont="1" applyBorder="1" applyProtection="1">
      <protection hidden="1"/>
    </xf>
    <xf numFmtId="9" fontId="0" fillId="0" borderId="0" xfId="4" applyFont="1" applyBorder="1" applyAlignment="1" applyProtection="1">
      <alignment horizontal="center"/>
      <protection hidden="1"/>
    </xf>
    <xf numFmtId="0" fontId="3" fillId="0" borderId="0" xfId="3" applyAlignment="1" applyProtection="1">
      <alignment vertical="center" wrapText="1"/>
      <protection hidden="1"/>
    </xf>
    <xf numFmtId="9" fontId="3" fillId="0" borderId="0" xfId="3" applyNumberFormat="1" applyProtection="1">
      <protection hidden="1"/>
    </xf>
    <xf numFmtId="0" fontId="6" fillId="0" borderId="1" xfId="3" applyFont="1" applyBorder="1" applyAlignment="1" applyProtection="1">
      <alignment horizontal="justify" vertical="center" wrapText="1"/>
      <protection hidden="1"/>
    </xf>
    <xf numFmtId="165" fontId="6" fillId="0" borderId="1" xfId="4" applyNumberFormat="1" applyFont="1" applyBorder="1" applyProtection="1">
      <protection hidden="1"/>
    </xf>
    <xf numFmtId="44" fontId="6" fillId="0" borderId="1" xfId="1" applyFont="1" applyFill="1" applyBorder="1" applyAlignment="1" applyProtection="1">
      <protection hidden="1"/>
    </xf>
    <xf numFmtId="168" fontId="3" fillId="0" borderId="0" xfId="3" applyNumberFormat="1" applyProtection="1">
      <protection hidden="1"/>
    </xf>
    <xf numFmtId="9" fontId="3" fillId="0" borderId="0" xfId="3" applyNumberFormat="1" applyAlignment="1" applyProtection="1">
      <alignment horizontal="center" vertical="center" wrapText="1"/>
      <protection hidden="1"/>
    </xf>
    <xf numFmtId="9" fontId="3" fillId="0" borderId="0" xfId="3" applyNumberFormat="1" applyAlignment="1" applyProtection="1">
      <alignment horizontal="center" vertical="center"/>
      <protection hidden="1"/>
    </xf>
    <xf numFmtId="165" fontId="0" fillId="0" borderId="0" xfId="4" applyNumberFormat="1" applyFont="1" applyBorder="1" applyAlignment="1" applyProtection="1">
      <alignment horizontal="center"/>
      <protection hidden="1"/>
    </xf>
    <xf numFmtId="10" fontId="0" fillId="0" borderId="1" xfId="2" applyNumberFormat="1" applyFont="1" applyBorder="1" applyProtection="1">
      <protection hidden="1"/>
    </xf>
    <xf numFmtId="0" fontId="6" fillId="0" borderId="0" xfId="3" applyFont="1" applyAlignment="1" applyProtection="1">
      <alignment horizontal="center" vertical="center"/>
      <protection hidden="1"/>
    </xf>
    <xf numFmtId="0" fontId="3" fillId="0" borderId="0" xfId="3" applyAlignment="1" applyProtection="1">
      <alignment horizontal="justify" vertical="center" wrapText="1"/>
      <protection hidden="1"/>
    </xf>
    <xf numFmtId="10" fontId="3" fillId="0" borderId="0" xfId="2" applyNumberFormat="1" applyFont="1" applyBorder="1" applyAlignment="1" applyProtection="1">
      <alignment horizontal="left"/>
      <protection hidden="1"/>
    </xf>
    <xf numFmtId="166" fontId="3" fillId="0" borderId="5" xfId="3" applyNumberFormat="1" applyBorder="1" applyProtection="1">
      <protection hidden="1"/>
    </xf>
    <xf numFmtId="10" fontId="3" fillId="0" borderId="0" xfId="2" applyNumberFormat="1" applyFont="1" applyAlignment="1" applyProtection="1">
      <alignment horizontal="left"/>
      <protection hidden="1"/>
    </xf>
    <xf numFmtId="0" fontId="6" fillId="0" borderId="5" xfId="3" applyFont="1" applyBorder="1" applyAlignment="1" applyProtection="1">
      <alignment horizontal="center" vertical="center"/>
      <protection hidden="1"/>
    </xf>
    <xf numFmtId="0" fontId="3" fillId="0" borderId="6" xfId="3" applyBorder="1" applyAlignment="1" applyProtection="1">
      <alignment vertical="center"/>
      <protection hidden="1"/>
    </xf>
    <xf numFmtId="0" fontId="3" fillId="0" borderId="5" xfId="3" applyBorder="1" applyAlignment="1" applyProtection="1">
      <alignment horizontal="justify" vertical="center" wrapText="1"/>
      <protection hidden="1"/>
    </xf>
    <xf numFmtId="1" fontId="3" fillId="0" borderId="5" xfId="3" applyNumberFormat="1" applyBorder="1" applyProtection="1">
      <protection hidden="1"/>
    </xf>
    <xf numFmtId="0" fontId="3" fillId="0" borderId="0" xfId="3" applyAlignment="1" applyProtection="1">
      <alignment horizontal="left" vertical="center" wrapText="1"/>
      <protection hidden="1"/>
    </xf>
    <xf numFmtId="166" fontId="3" fillId="0" borderId="4" xfId="3" applyNumberFormat="1" applyBorder="1" applyProtection="1">
      <protection hidden="1"/>
    </xf>
    <xf numFmtId="0" fontId="0" fillId="0" borderId="1" xfId="0" applyBorder="1" applyProtection="1">
      <protection hidden="1"/>
    </xf>
    <xf numFmtId="166" fontId="3" fillId="6" borderId="4" xfId="3" applyNumberFormat="1" applyFill="1" applyBorder="1" applyProtection="1">
      <protection hidden="1"/>
    </xf>
    <xf numFmtId="166" fontId="3" fillId="6" borderId="1" xfId="3" applyNumberFormat="1" applyFill="1" applyBorder="1" applyProtection="1">
      <protection hidden="1"/>
    </xf>
    <xf numFmtId="1" fontId="4" fillId="0" borderId="1" xfId="3" applyNumberFormat="1" applyFont="1" applyBorder="1" applyProtection="1">
      <protection hidden="1"/>
    </xf>
    <xf numFmtId="0" fontId="3" fillId="0" borderId="1" xfId="3" applyBorder="1" applyProtection="1">
      <protection hidden="1"/>
    </xf>
    <xf numFmtId="169" fontId="3" fillId="0" borderId="3" xfId="6" applyNumberFormat="1" applyFont="1" applyBorder="1" applyProtection="1">
      <protection hidden="1"/>
    </xf>
    <xf numFmtId="10" fontId="3" fillId="0" borderId="0" xfId="3" applyNumberFormat="1" applyProtection="1">
      <protection hidden="1"/>
    </xf>
    <xf numFmtId="44" fontId="3" fillId="0" borderId="0" xfId="1" applyFont="1" applyFill="1" applyAlignment="1" applyProtection="1">
      <alignment horizontal="center"/>
      <protection hidden="1"/>
    </xf>
    <xf numFmtId="164" fontId="3" fillId="0" borderId="0" xfId="3" applyNumberFormat="1" applyProtection="1">
      <protection hidden="1"/>
    </xf>
    <xf numFmtId="4" fontId="3" fillId="0" borderId="0" xfId="3" applyNumberFormat="1" applyProtection="1">
      <protection hidden="1"/>
    </xf>
    <xf numFmtId="10" fontId="3" fillId="0" borderId="0" xfId="4" applyNumberFormat="1" applyProtection="1">
      <protection hidden="1"/>
    </xf>
    <xf numFmtId="0" fontId="6" fillId="0" borderId="1" xfId="3" applyFont="1" applyBorder="1" applyAlignment="1" applyProtection="1">
      <alignment vertical="center"/>
      <protection hidden="1"/>
    </xf>
    <xf numFmtId="0" fontId="6" fillId="0" borderId="4" xfId="3" applyFont="1" applyBorder="1" applyAlignment="1" applyProtection="1">
      <alignment horizontal="justify" vertical="center" wrapText="1"/>
      <protection hidden="1"/>
    </xf>
    <xf numFmtId="9" fontId="9" fillId="0" borderId="0" xfId="2" applyFont="1" applyProtection="1">
      <protection hidden="1"/>
    </xf>
    <xf numFmtId="164" fontId="3" fillId="0" borderId="0" xfId="2" applyNumberFormat="1" applyFont="1" applyProtection="1">
      <protection hidden="1"/>
    </xf>
    <xf numFmtId="169" fontId="16" fillId="6" borderId="1" xfId="6" applyNumberFormat="1" applyFont="1" applyFill="1" applyBorder="1" applyProtection="1">
      <protection hidden="1"/>
    </xf>
    <xf numFmtId="169" fontId="3" fillId="0" borderId="0" xfId="3" applyNumberFormat="1" applyProtection="1">
      <protection hidden="1"/>
    </xf>
    <xf numFmtId="0" fontId="4" fillId="0" borderId="4" xfId="3" applyFont="1" applyBorder="1" applyAlignment="1" applyProtection="1">
      <alignment horizontal="center"/>
      <protection hidden="1"/>
    </xf>
    <xf numFmtId="166" fontId="3" fillId="6" borderId="2" xfId="3" applyNumberFormat="1" applyFill="1" applyBorder="1" applyProtection="1">
      <protection hidden="1"/>
    </xf>
    <xf numFmtId="1" fontId="4" fillId="0" borderId="7" xfId="3" applyNumberFormat="1" applyFont="1" applyBorder="1" applyProtection="1">
      <protection hidden="1"/>
    </xf>
    <xf numFmtId="0" fontId="5" fillId="0" borderId="0" xfId="3" applyFont="1" applyProtection="1">
      <protection hidden="1"/>
    </xf>
    <xf numFmtId="166" fontId="9" fillId="0" borderId="0" xfId="3" applyNumberFormat="1" applyFont="1" applyAlignment="1" applyProtection="1">
      <alignment horizontal="right" vertical="center" wrapText="1"/>
      <protection hidden="1"/>
    </xf>
    <xf numFmtId="166" fontId="9" fillId="0" borderId="0" xfId="3" applyNumberFormat="1" applyFont="1" applyAlignment="1" applyProtection="1">
      <alignment horizontal="right" vertical="center"/>
      <protection hidden="1"/>
    </xf>
    <xf numFmtId="0" fontId="9" fillId="0" borderId="0" xfId="3" applyFont="1" applyAlignment="1" applyProtection="1">
      <alignment horizontal="left" vertical="center"/>
      <protection hidden="1"/>
    </xf>
    <xf numFmtId="0" fontId="9" fillId="0" borderId="0" xfId="3" applyFont="1" applyAlignment="1" applyProtection="1">
      <alignment vertical="center"/>
      <protection hidden="1"/>
    </xf>
    <xf numFmtId="0" fontId="22" fillId="0" borderId="0" xfId="3" applyFont="1" applyAlignment="1" applyProtection="1">
      <alignment horizontal="left" vertical="top" wrapText="1"/>
      <protection hidden="1"/>
    </xf>
    <xf numFmtId="44" fontId="6" fillId="0" borderId="1" xfId="1" applyFont="1" applyBorder="1" applyAlignment="1" applyProtection="1">
      <protection hidden="1"/>
    </xf>
    <xf numFmtId="166" fontId="3" fillId="0" borderId="0" xfId="1" applyNumberFormat="1" applyFont="1" applyProtection="1">
      <protection hidden="1"/>
    </xf>
    <xf numFmtId="172" fontId="3" fillId="0" borderId="0" xfId="3" applyNumberFormat="1" applyProtection="1">
      <protection hidden="1"/>
    </xf>
    <xf numFmtId="0" fontId="26" fillId="0" borderId="0" xfId="3" applyFont="1" applyAlignment="1" applyProtection="1">
      <alignment horizontal="center" vertical="center"/>
      <protection hidden="1"/>
    </xf>
    <xf numFmtId="0" fontId="15" fillId="9" borderId="15" xfId="3" applyFont="1" applyFill="1" applyBorder="1" applyAlignment="1" applyProtection="1">
      <alignment horizontal="center" vertical="center" wrapText="1"/>
      <protection hidden="1"/>
    </xf>
    <xf numFmtId="0" fontId="15" fillId="9" borderId="16" xfId="3" applyFont="1" applyFill="1" applyBorder="1" applyAlignment="1" applyProtection="1">
      <alignment horizontal="center" vertical="center"/>
      <protection hidden="1"/>
    </xf>
    <xf numFmtId="0" fontId="15" fillId="9" borderId="17" xfId="3" applyFont="1" applyFill="1" applyBorder="1" applyAlignment="1" applyProtection="1">
      <alignment horizontal="center" vertical="center"/>
      <protection hidden="1"/>
    </xf>
    <xf numFmtId="0" fontId="22" fillId="9" borderId="13" xfId="3" applyFont="1" applyFill="1" applyBorder="1" applyAlignment="1" applyProtection="1">
      <alignment horizontal="left" vertical="top" wrapText="1"/>
      <protection hidden="1"/>
    </xf>
    <xf numFmtId="0" fontId="22" fillId="9" borderId="4" xfId="3" applyFont="1" applyFill="1" applyBorder="1" applyAlignment="1" applyProtection="1">
      <alignment horizontal="left" vertical="top" wrapText="1"/>
      <protection hidden="1"/>
    </xf>
    <xf numFmtId="0" fontId="22" fillId="9" borderId="14" xfId="3" applyFont="1" applyFill="1" applyBorder="1" applyAlignment="1" applyProtection="1">
      <alignment horizontal="left" vertical="top" wrapText="1"/>
      <protection hidden="1"/>
    </xf>
    <xf numFmtId="0" fontId="22" fillId="9" borderId="8" xfId="3" applyFont="1" applyFill="1" applyBorder="1" applyAlignment="1" applyProtection="1">
      <alignment horizontal="left" vertical="top" wrapText="1"/>
      <protection hidden="1"/>
    </xf>
    <xf numFmtId="0" fontId="22" fillId="9" borderId="1" xfId="3" applyFont="1" applyFill="1" applyBorder="1" applyAlignment="1" applyProtection="1">
      <alignment horizontal="left" vertical="top" wrapText="1"/>
      <protection hidden="1"/>
    </xf>
    <xf numFmtId="0" fontId="22" fillId="9" borderId="9" xfId="3" applyFont="1" applyFill="1" applyBorder="1" applyAlignment="1" applyProtection="1">
      <alignment horizontal="left" vertical="top" wrapText="1"/>
      <protection hidden="1"/>
    </xf>
    <xf numFmtId="0" fontId="22" fillId="9" borderId="10" xfId="3" applyFont="1" applyFill="1" applyBorder="1" applyAlignment="1" applyProtection="1">
      <alignment horizontal="left" vertical="top" wrapText="1"/>
      <protection hidden="1"/>
    </xf>
    <xf numFmtId="0" fontId="22" fillId="9" borderId="11" xfId="3" applyFont="1" applyFill="1" applyBorder="1" applyAlignment="1" applyProtection="1">
      <alignment horizontal="left" vertical="top" wrapText="1"/>
      <protection hidden="1"/>
    </xf>
    <xf numFmtId="0" fontId="22" fillId="9" borderId="12" xfId="3" applyFont="1" applyFill="1" applyBorder="1" applyAlignment="1" applyProtection="1">
      <alignment horizontal="left" vertical="top" wrapText="1"/>
      <protection hidden="1"/>
    </xf>
    <xf numFmtId="165" fontId="11" fillId="0" borderId="0" xfId="4" applyNumberFormat="1" applyFont="1" applyBorder="1" applyAlignment="1" applyProtection="1">
      <alignment horizontal="justify" vertical="center" wrapText="1"/>
      <protection hidden="1"/>
    </xf>
    <xf numFmtId="0" fontId="9" fillId="0" borderId="0" xfId="3" applyFont="1" applyAlignment="1" applyProtection="1">
      <alignment horizontal="center" vertical="top" wrapText="1"/>
      <protection hidden="1"/>
    </xf>
    <xf numFmtId="166" fontId="19" fillId="0" borderId="0" xfId="3" applyNumberFormat="1" applyFont="1" applyAlignment="1" applyProtection="1">
      <alignment horizontal="center" wrapText="1"/>
      <protection hidden="1"/>
    </xf>
    <xf numFmtId="44" fontId="9" fillId="0" borderId="0" xfId="1" applyFont="1" applyAlignment="1" applyProtection="1">
      <alignment horizontal="center" vertical="center" wrapText="1"/>
      <protection hidden="1"/>
    </xf>
    <xf numFmtId="166" fontId="9" fillId="0" borderId="0" xfId="3" applyNumberFormat="1" applyFont="1" applyAlignment="1" applyProtection="1">
      <alignment horizontal="center" vertical="center" wrapText="1"/>
      <protection hidden="1"/>
    </xf>
    <xf numFmtId="169" fontId="3" fillId="0" borderId="1" xfId="6" applyNumberFormat="1" applyFont="1" applyBorder="1" applyAlignment="1" applyProtection="1">
      <alignment horizontal="left" wrapText="1"/>
      <protection hidden="1"/>
    </xf>
  </cellXfs>
  <cellStyles count="7">
    <cellStyle name="Migliaia" xfId="6" builtinId="3"/>
    <cellStyle name="Migliaia 2" xfId="5" xr:uid="{8CDCBCD4-061A-46AA-9419-F9005C5417ED}"/>
    <cellStyle name="Normale" xfId="0" builtinId="0"/>
    <cellStyle name="Normale 3" xfId="3" xr:uid="{FDC8431D-CED6-4724-AE99-01D86679F7A2}"/>
    <cellStyle name="Percentuale" xfId="2" builtinId="5"/>
    <cellStyle name="Percentuale 2" xfId="4" xr:uid="{2DFB9737-3916-4C03-AD4E-51B571675E9C}"/>
    <cellStyle name="Valuta" xfId="1" builtinId="4"/>
  </cellStyles>
  <dxfs count="1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54C89-DBCF-4F07-989C-E39026AE8F5F}">
  <sheetPr codeName="Foglio1"/>
  <dimension ref="A1:R142"/>
  <sheetViews>
    <sheetView showGridLines="0" tabSelected="1" zoomScale="80" zoomScaleNormal="80" workbookViewId="0">
      <pane ySplit="8" topLeftCell="A10" activePane="bottomLeft" state="frozen"/>
      <selection pane="bottomLeft" activeCell="F22" sqref="F22:F28"/>
    </sheetView>
  </sheetViews>
  <sheetFormatPr defaultRowHeight="14.5" x14ac:dyDescent="0.35"/>
  <cols>
    <col min="1" max="1" width="9.54296875" style="6" customWidth="1"/>
    <col min="2" max="2" width="12.453125" style="7" customWidth="1"/>
    <col min="3" max="3" width="77.54296875" style="8" customWidth="1"/>
    <col min="4" max="4" width="33.90625" style="8" customWidth="1"/>
    <col min="5" max="5" width="23" style="9" customWidth="1"/>
    <col min="6" max="6" width="24" style="8" bestFit="1" customWidth="1"/>
    <col min="7" max="7" width="26.1796875" style="8" customWidth="1"/>
    <col min="8" max="8" width="45.81640625" style="8" bestFit="1" customWidth="1"/>
    <col min="9" max="9" width="26.6328125" style="8" customWidth="1"/>
    <col min="10" max="10" width="18.26953125" style="8" customWidth="1"/>
    <col min="11" max="11" width="15.81640625" style="8" bestFit="1" customWidth="1"/>
    <col min="12" max="12" width="14" style="8" customWidth="1"/>
    <col min="13" max="16384" width="8.7265625" style="8"/>
  </cols>
  <sheetData>
    <row r="1" spans="1:14" ht="22" customHeight="1" thickBot="1" x14ac:dyDescent="0.4">
      <c r="D1" s="119"/>
      <c r="F1" s="119"/>
      <c r="G1" s="40"/>
      <c r="H1" s="40"/>
    </row>
    <row r="2" spans="1:14" ht="37" customHeight="1" thickBot="1" x14ac:dyDescent="0.4">
      <c r="B2" s="129" t="s">
        <v>144</v>
      </c>
      <c r="C2" s="130"/>
      <c r="D2" s="130"/>
      <c r="E2" s="130"/>
      <c r="F2" s="130"/>
      <c r="G2" s="131"/>
      <c r="H2" s="40"/>
    </row>
    <row r="3" spans="1:14" ht="38.5" customHeight="1" x14ac:dyDescent="0.35">
      <c r="B3" s="132" t="s">
        <v>158</v>
      </c>
      <c r="C3" s="133"/>
      <c r="D3" s="133"/>
      <c r="E3" s="133"/>
      <c r="F3" s="133"/>
      <c r="G3" s="134"/>
      <c r="H3" s="40"/>
      <c r="I3" s="143"/>
      <c r="J3" s="143"/>
      <c r="K3" s="143"/>
    </row>
    <row r="4" spans="1:14" ht="38.5" customHeight="1" x14ac:dyDescent="0.35">
      <c r="B4" s="135"/>
      <c r="C4" s="136"/>
      <c r="D4" s="136"/>
      <c r="E4" s="136"/>
      <c r="F4" s="136"/>
      <c r="G4" s="137"/>
      <c r="H4" s="120"/>
      <c r="I4" s="144"/>
      <c r="J4" s="144"/>
      <c r="K4" s="144"/>
    </row>
    <row r="5" spans="1:14" ht="38.5" customHeight="1" x14ac:dyDescent="0.35">
      <c r="B5" s="135"/>
      <c r="C5" s="136"/>
      <c r="D5" s="136"/>
      <c r="E5" s="136"/>
      <c r="F5" s="136"/>
      <c r="G5" s="137"/>
      <c r="H5" s="128"/>
      <c r="I5" s="144"/>
      <c r="J5" s="144"/>
      <c r="K5" s="144"/>
    </row>
    <row r="6" spans="1:14" ht="38.5" customHeight="1" x14ac:dyDescent="0.35">
      <c r="B6" s="135"/>
      <c r="C6" s="136"/>
      <c r="D6" s="136"/>
      <c r="E6" s="136"/>
      <c r="F6" s="136"/>
      <c r="G6" s="137"/>
      <c r="H6" s="121"/>
      <c r="I6" s="145"/>
      <c r="J6" s="145"/>
      <c r="K6" s="145"/>
    </row>
    <row r="7" spans="1:14" ht="38.5" customHeight="1" x14ac:dyDescent="0.35">
      <c r="B7" s="135"/>
      <c r="C7" s="136"/>
      <c r="D7" s="136"/>
      <c r="E7" s="136"/>
      <c r="F7" s="136"/>
      <c r="G7" s="137"/>
      <c r="H7" s="120"/>
      <c r="I7" s="122"/>
      <c r="J7" s="123"/>
      <c r="K7" s="123"/>
    </row>
    <row r="8" spans="1:14" ht="38.5" customHeight="1" thickBot="1" x14ac:dyDescent="0.4">
      <c r="B8" s="138"/>
      <c r="C8" s="139"/>
      <c r="D8" s="139"/>
      <c r="E8" s="139"/>
      <c r="F8" s="139"/>
      <c r="G8" s="140"/>
      <c r="H8" s="121"/>
      <c r="I8" s="122"/>
      <c r="J8" s="123"/>
      <c r="K8" s="123"/>
    </row>
    <row r="9" spans="1:14" ht="30.5" customHeight="1" x14ac:dyDescent="0.35">
      <c r="B9" s="124"/>
      <c r="C9" s="124"/>
      <c r="D9" s="124"/>
      <c r="E9" s="124"/>
      <c r="F9" s="124"/>
      <c r="G9" s="124"/>
      <c r="H9" s="121"/>
      <c r="I9" s="122"/>
      <c r="J9" s="123"/>
      <c r="K9" s="123"/>
    </row>
    <row r="10" spans="1:14" ht="17.5" customHeight="1" x14ac:dyDescent="0.35">
      <c r="H10" s="60" t="s">
        <v>112</v>
      </c>
    </row>
    <row r="11" spans="1:14" x14ac:dyDescent="0.35">
      <c r="C11" s="57" t="s">
        <v>118</v>
      </c>
      <c r="D11" s="1"/>
      <c r="E11" s="102" t="s">
        <v>138</v>
      </c>
      <c r="F11" s="118"/>
      <c r="G11" s="102"/>
      <c r="H11" s="104" t="str">
        <f>IF(D11="","Attenzione indicare il Brand 1!","")</f>
        <v>Attenzione indicare il Brand 1!</v>
      </c>
    </row>
    <row r="12" spans="1:14" x14ac:dyDescent="0.35">
      <c r="A12" s="58" t="s">
        <v>77</v>
      </c>
      <c r="B12" s="59" t="s">
        <v>78</v>
      </c>
      <c r="C12" s="60" t="s">
        <v>0</v>
      </c>
      <c r="D12" s="100"/>
      <c r="E12" s="100"/>
      <c r="F12" s="60" t="s">
        <v>79</v>
      </c>
      <c r="G12" s="100"/>
      <c r="H12" s="60" t="s">
        <v>112</v>
      </c>
      <c r="J12" s="62"/>
      <c r="K12" s="63"/>
      <c r="M12" s="64"/>
      <c r="N12" s="46"/>
    </row>
    <row r="13" spans="1:14" x14ac:dyDescent="0.35">
      <c r="A13" s="51">
        <v>1</v>
      </c>
      <c r="B13" s="52" t="s">
        <v>1</v>
      </c>
      <c r="C13" s="111" t="s">
        <v>76</v>
      </c>
      <c r="D13" s="100"/>
      <c r="E13" s="100"/>
      <c r="F13" s="2"/>
      <c r="G13" s="100"/>
      <c r="H13" s="49" t="str">
        <f t="shared" ref="H13:H19" si="0">IF(F13="","Attenzione prezzo non valorizzato!","")</f>
        <v>Attenzione prezzo non valorizzato!</v>
      </c>
      <c r="J13" s="62"/>
      <c r="K13" s="62"/>
      <c r="M13" s="113"/>
      <c r="N13" s="46"/>
    </row>
    <row r="14" spans="1:14" x14ac:dyDescent="0.35">
      <c r="A14" s="51">
        <v>2</v>
      </c>
      <c r="B14" s="52" t="s">
        <v>2</v>
      </c>
      <c r="C14" s="80" t="s">
        <v>3</v>
      </c>
      <c r="D14" s="101"/>
      <c r="E14" s="100"/>
      <c r="F14" s="2"/>
      <c r="G14" s="100"/>
      <c r="H14" s="49" t="str">
        <f t="shared" si="0"/>
        <v>Attenzione prezzo non valorizzato!</v>
      </c>
      <c r="I14" s="68"/>
      <c r="J14" s="62"/>
      <c r="K14" s="62"/>
      <c r="M14" s="113"/>
    </row>
    <row r="15" spans="1:14" x14ac:dyDescent="0.35">
      <c r="A15" s="51">
        <v>3</v>
      </c>
      <c r="B15" s="52" t="s">
        <v>4</v>
      </c>
      <c r="C15" s="80" t="s">
        <v>5</v>
      </c>
      <c r="D15" s="101"/>
      <c r="E15" s="100"/>
      <c r="F15" s="2"/>
      <c r="G15" s="100"/>
      <c r="H15" s="49" t="str">
        <f t="shared" si="0"/>
        <v>Attenzione prezzo non valorizzato!</v>
      </c>
      <c r="I15" s="68"/>
      <c r="J15" s="63"/>
      <c r="K15" s="62"/>
      <c r="M15" s="113"/>
    </row>
    <row r="16" spans="1:14" x14ac:dyDescent="0.35">
      <c r="A16" s="51">
        <v>4</v>
      </c>
      <c r="B16" s="52" t="s">
        <v>6</v>
      </c>
      <c r="C16" s="80" t="s">
        <v>7</v>
      </c>
      <c r="D16" s="101"/>
      <c r="E16" s="100"/>
      <c r="F16" s="2"/>
      <c r="G16" s="100"/>
      <c r="H16" s="49" t="str">
        <f t="shared" si="0"/>
        <v>Attenzione prezzo non valorizzato!</v>
      </c>
      <c r="I16" s="126"/>
      <c r="J16" s="63"/>
      <c r="K16" s="62"/>
      <c r="M16" s="113"/>
    </row>
    <row r="17" spans="1:14" x14ac:dyDescent="0.35">
      <c r="A17" s="51">
        <v>5</v>
      </c>
      <c r="B17" s="52" t="s">
        <v>8</v>
      </c>
      <c r="C17" s="80" t="s">
        <v>9</v>
      </c>
      <c r="D17" s="101"/>
      <c r="E17" s="100"/>
      <c r="F17" s="2"/>
      <c r="G17" s="100"/>
      <c r="H17" s="49" t="str">
        <f t="shared" si="0"/>
        <v>Attenzione prezzo non valorizzato!</v>
      </c>
      <c r="I17" s="68"/>
      <c r="J17" s="62"/>
      <c r="K17" s="62"/>
      <c r="M17" s="113"/>
    </row>
    <row r="18" spans="1:14" x14ac:dyDescent="0.35">
      <c r="A18" s="51">
        <v>6</v>
      </c>
      <c r="B18" s="52" t="s">
        <v>10</v>
      </c>
      <c r="C18" s="80" t="s">
        <v>11</v>
      </c>
      <c r="D18" s="101"/>
      <c r="E18" s="100"/>
      <c r="F18" s="2"/>
      <c r="G18" s="100"/>
      <c r="H18" s="49" t="str">
        <f t="shared" si="0"/>
        <v>Attenzione prezzo non valorizzato!</v>
      </c>
      <c r="I18" s="68"/>
      <c r="J18" s="63"/>
      <c r="K18" s="62"/>
      <c r="M18" s="113"/>
    </row>
    <row r="19" spans="1:14" x14ac:dyDescent="0.35">
      <c r="A19" s="51">
        <v>7</v>
      </c>
      <c r="B19" s="52" t="s">
        <v>12</v>
      </c>
      <c r="C19" s="53" t="s">
        <v>13</v>
      </c>
      <c r="D19" s="101"/>
      <c r="E19" s="117"/>
      <c r="F19" s="2"/>
      <c r="G19" s="117"/>
      <c r="H19" s="49" t="str">
        <f t="shared" si="0"/>
        <v>Attenzione prezzo non valorizzato!</v>
      </c>
      <c r="I19" s="126"/>
      <c r="J19" s="63"/>
      <c r="K19" s="112"/>
      <c r="M19" s="113"/>
    </row>
    <row r="20" spans="1:14" ht="29" customHeight="1" x14ac:dyDescent="0.35">
      <c r="C20" s="57" t="s">
        <v>124</v>
      </c>
      <c r="D20" s="1"/>
      <c r="E20" s="102" t="s">
        <v>138</v>
      </c>
      <c r="F20" s="146" t="str">
        <f>IF(SUM(G22:G28)&lt;6,"Attenzione per il brand 2 devono essere offerte almeno 6 telecamere!",IF(SUM(G22:G28)=6,"Brand 2 con 6 telecamere offerte su 7","Brand 2 completo"))</f>
        <v>Attenzione per il brand 2 devono essere offerte almeno 6 telecamere!</v>
      </c>
      <c r="G20" s="146"/>
      <c r="H20" s="49" t="str">
        <f>IF(D20="","Attenzione indicare il Brand 2!","")</f>
        <v>Attenzione indicare il Brand 2!</v>
      </c>
      <c r="I20" s="127"/>
    </row>
    <row r="21" spans="1:14" x14ac:dyDescent="0.35">
      <c r="A21" s="58" t="s">
        <v>77</v>
      </c>
      <c r="B21" s="59" t="s">
        <v>78</v>
      </c>
      <c r="C21" s="60" t="s">
        <v>0</v>
      </c>
      <c r="D21" s="101"/>
      <c r="E21" s="100"/>
      <c r="F21" s="116" t="s">
        <v>79</v>
      </c>
      <c r="G21" s="114"/>
      <c r="H21" s="116" t="s">
        <v>112</v>
      </c>
      <c r="J21" s="62"/>
      <c r="K21" s="63"/>
      <c r="M21" s="64"/>
      <c r="N21" s="46"/>
    </row>
    <row r="22" spans="1:14" x14ac:dyDescent="0.35">
      <c r="A22" s="51">
        <v>1</v>
      </c>
      <c r="B22" s="52" t="s">
        <v>1</v>
      </c>
      <c r="C22" s="111" t="s">
        <v>76</v>
      </c>
      <c r="D22" s="101"/>
      <c r="E22" s="100"/>
      <c r="F22" s="2"/>
      <c r="G22" s="114">
        <f>IF(F22="",0,1)</f>
        <v>0</v>
      </c>
      <c r="H22" s="49" t="str">
        <f>IF(F22="",IF(SUM($G$22:$G$28)=6,"Telecamera non offerta","Attenzione prezzo non valorizzato!"),"")</f>
        <v>Attenzione prezzo non valorizzato!</v>
      </c>
      <c r="J22" s="63"/>
      <c r="K22" s="112"/>
      <c r="M22" s="113"/>
    </row>
    <row r="23" spans="1:14" x14ac:dyDescent="0.35">
      <c r="A23" s="51">
        <v>2</v>
      </c>
      <c r="B23" s="52" t="s">
        <v>2</v>
      </c>
      <c r="C23" s="80" t="s">
        <v>3</v>
      </c>
      <c r="D23" s="101"/>
      <c r="E23" s="100"/>
      <c r="F23" s="2"/>
      <c r="G23" s="114">
        <f>IF(F23="",0,1)</f>
        <v>0</v>
      </c>
      <c r="H23" s="49" t="str">
        <f>IF(F23="",IF(SUM($G$22:$G$28)=6,"Telecamera non offerta","Attenzione prezzo non valorizzato!"),"")</f>
        <v>Attenzione prezzo non valorizzato!</v>
      </c>
      <c r="I23" s="115"/>
      <c r="J23" s="63"/>
      <c r="K23" s="112"/>
      <c r="M23" s="113"/>
    </row>
    <row r="24" spans="1:14" x14ac:dyDescent="0.35">
      <c r="A24" s="51">
        <v>3</v>
      </c>
      <c r="B24" s="52" t="s">
        <v>4</v>
      </c>
      <c r="C24" s="80" t="s">
        <v>5</v>
      </c>
      <c r="D24" s="101"/>
      <c r="E24" s="100"/>
      <c r="F24" s="2"/>
      <c r="G24" s="114">
        <f t="shared" ref="G24:G28" si="1">IF(F24="",0,1)</f>
        <v>0</v>
      </c>
      <c r="H24" s="49" t="str">
        <f t="shared" ref="H24:H28" si="2">IF(F24="",IF(SUM($G$22:$G$28)=6,"Telecamera non offerta","Attenzione prezzo non valorizzato!"),"")</f>
        <v>Attenzione prezzo non valorizzato!</v>
      </c>
      <c r="J24" s="63"/>
      <c r="K24" s="112"/>
      <c r="M24" s="113"/>
    </row>
    <row r="25" spans="1:14" x14ac:dyDescent="0.35">
      <c r="A25" s="51">
        <v>4</v>
      </c>
      <c r="B25" s="52" t="s">
        <v>6</v>
      </c>
      <c r="C25" s="80" t="s">
        <v>7</v>
      </c>
      <c r="D25" s="101"/>
      <c r="E25" s="100"/>
      <c r="F25" s="2"/>
      <c r="G25" s="114">
        <f t="shared" si="1"/>
        <v>0</v>
      </c>
      <c r="H25" s="49" t="str">
        <f t="shared" si="2"/>
        <v>Attenzione prezzo non valorizzato!</v>
      </c>
      <c r="J25" s="63"/>
      <c r="K25" s="112"/>
      <c r="M25" s="113"/>
    </row>
    <row r="26" spans="1:14" x14ac:dyDescent="0.35">
      <c r="A26" s="51">
        <v>5</v>
      </c>
      <c r="B26" s="52" t="s">
        <v>8</v>
      </c>
      <c r="C26" s="80" t="s">
        <v>9</v>
      </c>
      <c r="D26" s="101"/>
      <c r="E26" s="100"/>
      <c r="F26" s="2"/>
      <c r="G26" s="114">
        <f t="shared" si="1"/>
        <v>0</v>
      </c>
      <c r="H26" s="49" t="str">
        <f t="shared" si="2"/>
        <v>Attenzione prezzo non valorizzato!</v>
      </c>
      <c r="J26" s="63"/>
      <c r="K26" s="112"/>
      <c r="M26" s="113"/>
    </row>
    <row r="27" spans="1:14" x14ac:dyDescent="0.35">
      <c r="A27" s="51">
        <v>6</v>
      </c>
      <c r="B27" s="52" t="s">
        <v>10</v>
      </c>
      <c r="C27" s="80" t="s">
        <v>11</v>
      </c>
      <c r="D27" s="101"/>
      <c r="E27" s="100"/>
      <c r="F27" s="2"/>
      <c r="G27" s="114">
        <f t="shared" si="1"/>
        <v>0</v>
      </c>
      <c r="H27" s="49" t="str">
        <f t="shared" si="2"/>
        <v>Attenzione prezzo non valorizzato!</v>
      </c>
      <c r="J27" s="63"/>
      <c r="K27" s="112"/>
      <c r="M27" s="113"/>
    </row>
    <row r="28" spans="1:14" x14ac:dyDescent="0.35">
      <c r="A28" s="51">
        <v>7</v>
      </c>
      <c r="B28" s="52" t="s">
        <v>12</v>
      </c>
      <c r="C28" s="53" t="s">
        <v>13</v>
      </c>
      <c r="D28" s="101"/>
      <c r="E28" s="100"/>
      <c r="F28" s="2"/>
      <c r="G28" s="114">
        <f t="shared" si="1"/>
        <v>0</v>
      </c>
      <c r="H28" s="49" t="str">
        <f t="shared" si="2"/>
        <v>Attenzione prezzo non valorizzato!</v>
      </c>
      <c r="J28" s="63"/>
      <c r="K28" s="112"/>
      <c r="M28" s="113"/>
    </row>
    <row r="29" spans="1:14" x14ac:dyDescent="0.35">
      <c r="C29" s="57" t="s">
        <v>113</v>
      </c>
      <c r="E29" s="8"/>
    </row>
    <row r="30" spans="1:14" x14ac:dyDescent="0.35">
      <c r="A30" s="58" t="s">
        <v>77</v>
      </c>
      <c r="B30" s="59" t="s">
        <v>78</v>
      </c>
      <c r="C30" s="60" t="s">
        <v>0</v>
      </c>
      <c r="D30" s="60" t="s">
        <v>60</v>
      </c>
      <c r="E30" s="61" t="s">
        <v>147</v>
      </c>
      <c r="F30" s="60" t="s">
        <v>79</v>
      </c>
      <c r="G30" s="60" t="s">
        <v>80</v>
      </c>
      <c r="H30" s="60" t="s">
        <v>112</v>
      </c>
      <c r="J30" s="62"/>
      <c r="K30" s="63"/>
      <c r="M30" s="64"/>
      <c r="N30" s="46"/>
    </row>
    <row r="31" spans="1:14" x14ac:dyDescent="0.35">
      <c r="A31" s="51">
        <v>1</v>
      </c>
      <c r="B31" s="52" t="s">
        <v>1</v>
      </c>
      <c r="C31" s="111" t="s">
        <v>76</v>
      </c>
      <c r="D31" s="48">
        <v>983</v>
      </c>
      <c r="E31" s="74">
        <v>5396</v>
      </c>
      <c r="F31" s="48" t="str">
        <f>IF(F13="","",IF(AND(F22="",SUM($G$22:$G$28)&lt;6),"",ROUND(IF(F22="",TRUNC(F13,2),AVERAGE(TRUNC(F13,2),TRUNC(F22,2))),2)))</f>
        <v/>
      </c>
      <c r="G31" s="48" t="str">
        <f>IF(F31="","",ROUND(E31*F31,2))</f>
        <v/>
      </c>
      <c r="H31" s="49" t="str">
        <f>IF(F31="","Attenzione prezzo non valorizzato!",IF(F31&gt;D31,"Attenzione prezzo offerto superiore alla BdA!",""))</f>
        <v>Attenzione prezzo non valorizzato!</v>
      </c>
      <c r="J31" s="63"/>
      <c r="K31" s="112"/>
      <c r="M31" s="113"/>
    </row>
    <row r="32" spans="1:14" x14ac:dyDescent="0.35">
      <c r="A32" s="51">
        <v>2</v>
      </c>
      <c r="B32" s="52" t="s">
        <v>2</v>
      </c>
      <c r="C32" s="80" t="s">
        <v>3</v>
      </c>
      <c r="D32" s="48">
        <v>5297.8</v>
      </c>
      <c r="E32" s="74">
        <v>456</v>
      </c>
      <c r="F32" s="48" t="str">
        <f t="shared" ref="F32:F37" si="3">IF(F14="","",IF(AND(F23="",SUM($G$22:$G$28)&lt;6),"",ROUND(IF(F23="",TRUNC(F14,2),AVERAGE(TRUNC(F14,2),TRUNC(F23,2))),2)))</f>
        <v/>
      </c>
      <c r="G32" s="48" t="str">
        <f t="shared" ref="G32:G37" si="4">IF(F32="","",ROUND(E32*F32,2))</f>
        <v/>
      </c>
      <c r="H32" s="49" t="str">
        <f t="shared" ref="H32:H37" si="5">IF(F32="","Attenzione prezzo non valorizzato!",IF(F32&gt;D32,"Attenzione prezzo offerto superiore alla BdA!",""))</f>
        <v>Attenzione prezzo non valorizzato!</v>
      </c>
      <c r="I32" s="68"/>
      <c r="J32" s="63"/>
      <c r="K32" s="112"/>
      <c r="M32" s="113"/>
    </row>
    <row r="33" spans="1:14" x14ac:dyDescent="0.35">
      <c r="A33" s="51">
        <v>3</v>
      </c>
      <c r="B33" s="52" t="s">
        <v>4</v>
      </c>
      <c r="C33" s="80" t="s">
        <v>5</v>
      </c>
      <c r="D33" s="48">
        <v>449.15</v>
      </c>
      <c r="E33" s="74">
        <v>745</v>
      </c>
      <c r="F33" s="48" t="str">
        <f t="shared" si="3"/>
        <v/>
      </c>
      <c r="G33" s="48" t="str">
        <f t="shared" si="4"/>
        <v/>
      </c>
      <c r="H33" s="49" t="str">
        <f t="shared" si="5"/>
        <v>Attenzione prezzo non valorizzato!</v>
      </c>
      <c r="I33" s="68"/>
      <c r="J33" s="63"/>
      <c r="K33" s="112"/>
      <c r="M33" s="113"/>
    </row>
    <row r="34" spans="1:14" x14ac:dyDescent="0.35">
      <c r="A34" s="51">
        <v>4</v>
      </c>
      <c r="B34" s="52" t="s">
        <v>6</v>
      </c>
      <c r="C34" s="80" t="s">
        <v>7</v>
      </c>
      <c r="D34" s="48">
        <v>866.03</v>
      </c>
      <c r="E34" s="74">
        <v>5486</v>
      </c>
      <c r="F34" s="48" t="str">
        <f t="shared" si="3"/>
        <v/>
      </c>
      <c r="G34" s="48" t="str">
        <f t="shared" si="4"/>
        <v/>
      </c>
      <c r="H34" s="49" t="str">
        <f t="shared" si="5"/>
        <v>Attenzione prezzo non valorizzato!</v>
      </c>
      <c r="I34" s="68"/>
      <c r="J34" s="63"/>
      <c r="K34" s="112"/>
      <c r="M34" s="113"/>
    </row>
    <row r="35" spans="1:14" x14ac:dyDescent="0.35">
      <c r="A35" s="51">
        <v>5</v>
      </c>
      <c r="B35" s="52" t="s">
        <v>8</v>
      </c>
      <c r="C35" s="80" t="s">
        <v>9</v>
      </c>
      <c r="D35" s="48">
        <v>978.86</v>
      </c>
      <c r="E35" s="74">
        <v>132</v>
      </c>
      <c r="F35" s="48" t="str">
        <f t="shared" si="3"/>
        <v/>
      </c>
      <c r="G35" s="48" t="str">
        <f t="shared" si="4"/>
        <v/>
      </c>
      <c r="H35" s="49" t="str">
        <f t="shared" si="5"/>
        <v>Attenzione prezzo non valorizzato!</v>
      </c>
      <c r="I35" s="68"/>
      <c r="J35" s="63"/>
      <c r="K35" s="112"/>
      <c r="M35" s="113"/>
    </row>
    <row r="36" spans="1:14" x14ac:dyDescent="0.35">
      <c r="A36" s="51">
        <v>6</v>
      </c>
      <c r="B36" s="52" t="s">
        <v>10</v>
      </c>
      <c r="C36" s="80" t="s">
        <v>11</v>
      </c>
      <c r="D36" s="48">
        <v>3069.9</v>
      </c>
      <c r="E36" s="74">
        <v>665</v>
      </c>
      <c r="F36" s="48" t="str">
        <f t="shared" si="3"/>
        <v/>
      </c>
      <c r="G36" s="48" t="str">
        <f t="shared" si="4"/>
        <v/>
      </c>
      <c r="H36" s="49" t="str">
        <f t="shared" si="5"/>
        <v>Attenzione prezzo non valorizzato!</v>
      </c>
      <c r="I36" s="68"/>
      <c r="J36" s="63"/>
      <c r="K36" s="112"/>
      <c r="M36" s="113"/>
    </row>
    <row r="37" spans="1:14" x14ac:dyDescent="0.35">
      <c r="A37" s="51">
        <v>7</v>
      </c>
      <c r="B37" s="52" t="s">
        <v>12</v>
      </c>
      <c r="C37" s="53" t="s">
        <v>13</v>
      </c>
      <c r="D37" s="48">
        <v>1828</v>
      </c>
      <c r="E37" s="74">
        <v>102</v>
      </c>
      <c r="F37" s="48" t="str">
        <f t="shared" si="3"/>
        <v/>
      </c>
      <c r="G37" s="48" t="str">
        <f t="shared" si="4"/>
        <v/>
      </c>
      <c r="H37" s="49" t="str">
        <f t="shared" si="5"/>
        <v>Attenzione prezzo non valorizzato!</v>
      </c>
      <c r="I37" s="68"/>
      <c r="J37" s="63"/>
      <c r="K37" s="112"/>
      <c r="M37" s="113"/>
    </row>
    <row r="38" spans="1:14" x14ac:dyDescent="0.35">
      <c r="C38" s="57" t="s">
        <v>114</v>
      </c>
      <c r="E38" s="8"/>
    </row>
    <row r="39" spans="1:14" x14ac:dyDescent="0.35">
      <c r="A39" s="58" t="s">
        <v>77</v>
      </c>
      <c r="B39" s="59" t="s">
        <v>78</v>
      </c>
      <c r="C39" s="60" t="s">
        <v>0</v>
      </c>
      <c r="D39" s="60" t="s">
        <v>60</v>
      </c>
      <c r="E39" s="61" t="s">
        <v>147</v>
      </c>
      <c r="F39" s="60" t="s">
        <v>79</v>
      </c>
      <c r="G39" s="60" t="s">
        <v>80</v>
      </c>
      <c r="H39" s="60" t="s">
        <v>112</v>
      </c>
      <c r="J39" s="62"/>
      <c r="K39" s="63"/>
      <c r="M39" s="64"/>
      <c r="N39" s="46"/>
    </row>
    <row r="40" spans="1:14" x14ac:dyDescent="0.35">
      <c r="A40" s="51">
        <v>8</v>
      </c>
      <c r="B40" s="52" t="s">
        <v>14</v>
      </c>
      <c r="C40" s="80" t="s">
        <v>15</v>
      </c>
      <c r="D40" s="48">
        <v>2586.4</v>
      </c>
      <c r="E40" s="74">
        <v>74</v>
      </c>
      <c r="F40" s="3"/>
      <c r="G40" s="98" t="str">
        <f>IF(F40="","",ROUND(E40*TRUNC(F40,2),2))</f>
        <v/>
      </c>
      <c r="H40" s="49" t="str">
        <f t="shared" ref="H40:H50" si="6">IF(F40="","Attenzione prezzo non valorizzato!",IF(F40&gt;D40,"Attenzione prezzo offerto superiore alla BdA!",""))</f>
        <v>Attenzione prezzo non valorizzato!</v>
      </c>
      <c r="I40" s="68"/>
      <c r="M40" s="105"/>
    </row>
    <row r="41" spans="1:14" x14ac:dyDescent="0.35">
      <c r="A41" s="51">
        <v>9</v>
      </c>
      <c r="B41" s="52" t="s">
        <v>16</v>
      </c>
      <c r="C41" s="80" t="s">
        <v>17</v>
      </c>
      <c r="D41" s="48">
        <v>3436.8</v>
      </c>
      <c r="E41" s="74">
        <v>26</v>
      </c>
      <c r="F41" s="3"/>
      <c r="G41" s="98" t="str">
        <f t="shared" ref="G41:G50" si="7">IF(F41="","",ROUND(E41*TRUNC(F41,2),2))</f>
        <v/>
      </c>
      <c r="H41" s="49" t="str">
        <f t="shared" si="6"/>
        <v>Attenzione prezzo non valorizzato!</v>
      </c>
      <c r="I41" s="106"/>
      <c r="J41" s="79"/>
      <c r="M41" s="107"/>
    </row>
    <row r="42" spans="1:14" x14ac:dyDescent="0.35">
      <c r="A42" s="51">
        <v>10</v>
      </c>
      <c r="B42" s="52" t="s">
        <v>18</v>
      </c>
      <c r="C42" s="53" t="s">
        <v>19</v>
      </c>
      <c r="D42" s="48">
        <v>89.38</v>
      </c>
      <c r="E42" s="74">
        <v>35</v>
      </c>
      <c r="F42" s="3"/>
      <c r="G42" s="98" t="str">
        <f t="shared" si="7"/>
        <v/>
      </c>
      <c r="H42" s="49" t="str">
        <f t="shared" si="6"/>
        <v>Attenzione prezzo non valorizzato!</v>
      </c>
      <c r="J42" s="79"/>
    </row>
    <row r="43" spans="1:14" x14ac:dyDescent="0.35">
      <c r="A43" s="51">
        <v>11</v>
      </c>
      <c r="B43" s="52" t="s">
        <v>20</v>
      </c>
      <c r="C43" s="53" t="s">
        <v>21</v>
      </c>
      <c r="D43" s="48">
        <v>123.22</v>
      </c>
      <c r="E43" s="74">
        <v>235</v>
      </c>
      <c r="F43" s="3"/>
      <c r="G43" s="98" t="str">
        <f t="shared" si="7"/>
        <v/>
      </c>
      <c r="H43" s="49" t="str">
        <f t="shared" si="6"/>
        <v>Attenzione prezzo non valorizzato!</v>
      </c>
    </row>
    <row r="44" spans="1:14" x14ac:dyDescent="0.35">
      <c r="A44" s="51">
        <v>12</v>
      </c>
      <c r="B44" s="52" t="s">
        <v>22</v>
      </c>
      <c r="C44" s="53" t="s">
        <v>23</v>
      </c>
      <c r="D44" s="48">
        <v>461.27</v>
      </c>
      <c r="E44" s="74">
        <v>78</v>
      </c>
      <c r="F44" s="3"/>
      <c r="G44" s="98" t="str">
        <f t="shared" si="7"/>
        <v/>
      </c>
      <c r="H44" s="49" t="str">
        <f t="shared" si="6"/>
        <v>Attenzione prezzo non valorizzato!</v>
      </c>
      <c r="I44" s="63"/>
    </row>
    <row r="45" spans="1:14" x14ac:dyDescent="0.35">
      <c r="A45" s="51">
        <v>13</v>
      </c>
      <c r="B45" s="52" t="s">
        <v>24</v>
      </c>
      <c r="C45" s="53" t="s">
        <v>25</v>
      </c>
      <c r="D45" s="48">
        <v>484.76</v>
      </c>
      <c r="E45" s="74">
        <v>22</v>
      </c>
      <c r="F45" s="3"/>
      <c r="G45" s="98" t="str">
        <f t="shared" si="7"/>
        <v/>
      </c>
      <c r="H45" s="49" t="str">
        <f t="shared" si="6"/>
        <v>Attenzione prezzo non valorizzato!</v>
      </c>
      <c r="I45" s="108"/>
      <c r="J45" s="108"/>
      <c r="K45" s="108"/>
    </row>
    <row r="46" spans="1:14" x14ac:dyDescent="0.35">
      <c r="A46" s="51">
        <v>14</v>
      </c>
      <c r="B46" s="52" t="s">
        <v>26</v>
      </c>
      <c r="C46" s="53" t="s">
        <v>27</v>
      </c>
      <c r="D46" s="48">
        <v>563.59</v>
      </c>
      <c r="E46" s="74">
        <v>15</v>
      </c>
      <c r="F46" s="3"/>
      <c r="G46" s="98" t="str">
        <f t="shared" si="7"/>
        <v/>
      </c>
      <c r="H46" s="49" t="str">
        <f t="shared" si="6"/>
        <v>Attenzione prezzo non valorizzato!</v>
      </c>
      <c r="I46" s="108"/>
      <c r="J46" s="108"/>
      <c r="K46" s="108"/>
    </row>
    <row r="47" spans="1:14" x14ac:dyDescent="0.35">
      <c r="A47" s="51">
        <v>15</v>
      </c>
      <c r="B47" s="52" t="s">
        <v>28</v>
      </c>
      <c r="C47" s="80" t="s">
        <v>29</v>
      </c>
      <c r="D47" s="48">
        <v>291.87</v>
      </c>
      <c r="E47" s="74">
        <v>10</v>
      </c>
      <c r="F47" s="3"/>
      <c r="G47" s="98" t="str">
        <f t="shared" si="7"/>
        <v/>
      </c>
      <c r="H47" s="49" t="str">
        <f t="shared" si="6"/>
        <v>Attenzione prezzo non valorizzato!</v>
      </c>
      <c r="I47" s="108"/>
      <c r="J47" s="108"/>
      <c r="K47" s="108"/>
    </row>
    <row r="48" spans="1:14" x14ac:dyDescent="0.35">
      <c r="A48" s="51">
        <v>16</v>
      </c>
      <c r="B48" s="52" t="s">
        <v>30</v>
      </c>
      <c r="C48" s="80" t="s">
        <v>31</v>
      </c>
      <c r="D48" s="48">
        <v>575.91</v>
      </c>
      <c r="E48" s="74">
        <v>1302</v>
      </c>
      <c r="F48" s="3"/>
      <c r="G48" s="98" t="str">
        <f t="shared" si="7"/>
        <v/>
      </c>
      <c r="H48" s="49" t="str">
        <f t="shared" si="6"/>
        <v>Attenzione prezzo non valorizzato!</v>
      </c>
      <c r="K48" s="108"/>
    </row>
    <row r="49" spans="1:14" x14ac:dyDescent="0.35">
      <c r="A49" s="51">
        <v>17</v>
      </c>
      <c r="B49" s="52" t="s">
        <v>32</v>
      </c>
      <c r="C49" s="80" t="s">
        <v>33</v>
      </c>
      <c r="D49" s="48">
        <v>671.51</v>
      </c>
      <c r="E49" s="74">
        <v>1730</v>
      </c>
      <c r="F49" s="3"/>
      <c r="G49" s="98" t="str">
        <f t="shared" si="7"/>
        <v/>
      </c>
      <c r="H49" s="49" t="str">
        <f t="shared" si="6"/>
        <v>Attenzione prezzo non valorizzato!</v>
      </c>
      <c r="K49" s="109"/>
    </row>
    <row r="50" spans="1:14" x14ac:dyDescent="0.35">
      <c r="A50" s="51">
        <v>18</v>
      </c>
      <c r="B50" s="110" t="s">
        <v>34</v>
      </c>
      <c r="C50" s="80" t="s">
        <v>62</v>
      </c>
      <c r="D50" s="48">
        <v>1275</v>
      </c>
      <c r="E50" s="74">
        <v>350</v>
      </c>
      <c r="F50" s="3"/>
      <c r="G50" s="98" t="str">
        <f t="shared" si="7"/>
        <v/>
      </c>
      <c r="H50" s="49" t="str">
        <f t="shared" si="6"/>
        <v>Attenzione prezzo non valorizzato!</v>
      </c>
      <c r="K50" s="109"/>
    </row>
    <row r="51" spans="1:14" x14ac:dyDescent="0.35">
      <c r="C51" s="57" t="s">
        <v>132</v>
      </c>
      <c r="D51" s="1"/>
      <c r="E51" s="102" t="s">
        <v>138</v>
      </c>
      <c r="G51" s="103"/>
      <c r="H51" s="104" t="str">
        <f>IF(D51="","Attenzione indicare il Brand 1!","")</f>
        <v>Attenzione indicare il Brand 1!</v>
      </c>
    </row>
    <row r="52" spans="1:14" x14ac:dyDescent="0.35">
      <c r="A52" s="58" t="s">
        <v>77</v>
      </c>
      <c r="B52" s="59" t="s">
        <v>78</v>
      </c>
      <c r="C52" s="60" t="s">
        <v>0</v>
      </c>
      <c r="D52" s="101"/>
      <c r="E52" s="100"/>
      <c r="F52" s="60" t="s">
        <v>79</v>
      </c>
      <c r="G52" s="100"/>
      <c r="H52" s="60" t="s">
        <v>112</v>
      </c>
      <c r="J52" s="62"/>
      <c r="K52" s="63"/>
      <c r="M52" s="64"/>
      <c r="N52" s="46"/>
    </row>
    <row r="53" spans="1:14" x14ac:dyDescent="0.35">
      <c r="A53" s="51">
        <v>19</v>
      </c>
      <c r="B53" s="52" t="s">
        <v>72</v>
      </c>
      <c r="C53" s="53" t="s">
        <v>63</v>
      </c>
      <c r="D53" s="101"/>
      <c r="E53" s="100"/>
      <c r="F53" s="2"/>
      <c r="G53" s="100"/>
      <c r="H53" s="49" t="str">
        <f>IF(F53="","Attenzione prezzo non valorizzato!","")</f>
        <v>Attenzione prezzo non valorizzato!</v>
      </c>
    </row>
    <row r="54" spans="1:14" x14ac:dyDescent="0.35">
      <c r="C54" s="57" t="s">
        <v>133</v>
      </c>
      <c r="D54" s="1"/>
      <c r="E54" s="102" t="s">
        <v>138</v>
      </c>
      <c r="G54" s="103"/>
      <c r="H54" s="104" t="str">
        <f>IF(D54="","Attenzione indicare il Brand 2!","")</f>
        <v>Attenzione indicare il Brand 2!</v>
      </c>
    </row>
    <row r="55" spans="1:14" x14ac:dyDescent="0.35">
      <c r="A55" s="58" t="s">
        <v>77</v>
      </c>
      <c r="B55" s="59" t="s">
        <v>78</v>
      </c>
      <c r="C55" s="60" t="s">
        <v>0</v>
      </c>
      <c r="D55" s="101"/>
      <c r="E55" s="100"/>
      <c r="F55" s="60" t="s">
        <v>79</v>
      </c>
      <c r="G55" s="100"/>
      <c r="H55" s="60" t="s">
        <v>112</v>
      </c>
      <c r="J55" s="62"/>
      <c r="K55" s="63"/>
      <c r="M55" s="64"/>
      <c r="N55" s="46"/>
    </row>
    <row r="56" spans="1:14" x14ac:dyDescent="0.35">
      <c r="A56" s="51">
        <v>19</v>
      </c>
      <c r="B56" s="52" t="s">
        <v>72</v>
      </c>
      <c r="C56" s="53" t="s">
        <v>63</v>
      </c>
      <c r="D56" s="101"/>
      <c r="E56" s="100"/>
      <c r="F56" s="2"/>
      <c r="G56" s="100"/>
      <c r="H56" s="49" t="str">
        <f>IF(F56="","Attenzione prezzo non valorizzato!","")</f>
        <v>Attenzione prezzo non valorizzato!</v>
      </c>
    </row>
    <row r="57" spans="1:14" x14ac:dyDescent="0.35">
      <c r="C57" s="57" t="s">
        <v>115</v>
      </c>
      <c r="E57" s="8"/>
    </row>
    <row r="58" spans="1:14" x14ac:dyDescent="0.35">
      <c r="A58" s="58" t="s">
        <v>77</v>
      </c>
      <c r="B58" s="59" t="s">
        <v>78</v>
      </c>
      <c r="C58" s="60" t="s">
        <v>0</v>
      </c>
      <c r="D58" s="60" t="s">
        <v>60</v>
      </c>
      <c r="E58" s="61" t="s">
        <v>147</v>
      </c>
      <c r="F58" s="60" t="s">
        <v>79</v>
      </c>
      <c r="G58" s="60" t="s">
        <v>80</v>
      </c>
      <c r="H58" s="60" t="s">
        <v>112</v>
      </c>
      <c r="J58" s="62"/>
      <c r="K58" s="63"/>
      <c r="M58" s="64"/>
      <c r="N58" s="46"/>
    </row>
    <row r="59" spans="1:14" x14ac:dyDescent="0.35">
      <c r="A59" s="51">
        <v>19</v>
      </c>
      <c r="B59" s="52" t="s">
        <v>72</v>
      </c>
      <c r="C59" s="53" t="s">
        <v>63</v>
      </c>
      <c r="D59" s="48">
        <v>2108</v>
      </c>
      <c r="E59" s="74">
        <v>205</v>
      </c>
      <c r="F59" s="48" t="str">
        <f>IF(F53="","",IF(F56="","",ROUND(AVERAGE(TRUNC(F53,2),TRUNC(F56,2)),2)))</f>
        <v/>
      </c>
      <c r="G59" s="98" t="str">
        <f>IF(F59="","",ROUND(E59*F59,2))</f>
        <v/>
      </c>
      <c r="H59" s="49" t="str">
        <f>IF(F59="","Attenzione prezzo non valorizzato!",IF(F59&gt;D59,"Attenzione prezzo offerto superiore alla BdA!",""))</f>
        <v>Attenzione prezzo non valorizzato!</v>
      </c>
    </row>
    <row r="60" spans="1:14" x14ac:dyDescent="0.35">
      <c r="C60" s="57" t="s">
        <v>114</v>
      </c>
      <c r="E60" s="8"/>
    </row>
    <row r="61" spans="1:14" x14ac:dyDescent="0.35">
      <c r="A61" s="58" t="s">
        <v>77</v>
      </c>
      <c r="B61" s="59" t="s">
        <v>78</v>
      </c>
      <c r="C61" s="60" t="s">
        <v>0</v>
      </c>
      <c r="D61" s="60" t="s">
        <v>60</v>
      </c>
      <c r="E61" s="61" t="s">
        <v>147</v>
      </c>
      <c r="F61" s="60" t="s">
        <v>79</v>
      </c>
      <c r="G61" s="60" t="s">
        <v>80</v>
      </c>
      <c r="H61" s="60" t="s">
        <v>112</v>
      </c>
      <c r="J61" s="62"/>
      <c r="K61" s="63"/>
      <c r="M61" s="64"/>
      <c r="N61" s="46"/>
    </row>
    <row r="62" spans="1:14" x14ac:dyDescent="0.35">
      <c r="A62" s="51">
        <v>20</v>
      </c>
      <c r="B62" s="99" t="s">
        <v>35</v>
      </c>
      <c r="C62" s="99" t="s">
        <v>64</v>
      </c>
      <c r="D62" s="48">
        <v>180</v>
      </c>
      <c r="E62" s="74">
        <v>34</v>
      </c>
      <c r="F62" s="3"/>
      <c r="G62" s="98" t="str">
        <f>IF(F62="","",ROUND(E62*TRUNC(F62,2),2))</f>
        <v/>
      </c>
      <c r="H62" s="49" t="str">
        <f>IF(F62="","Attenzione prezzo non valorizzato!",IF(F62&gt;D62,"Attenzione prezzo offerto superiore alla BdA!",""))</f>
        <v>Attenzione prezzo non valorizzato!</v>
      </c>
      <c r="I62" s="40"/>
    </row>
    <row r="63" spans="1:14" x14ac:dyDescent="0.35">
      <c r="A63" s="51">
        <v>21</v>
      </c>
      <c r="B63" s="99" t="s">
        <v>36</v>
      </c>
      <c r="C63" s="99" t="s">
        <v>61</v>
      </c>
      <c r="D63" s="48">
        <v>230</v>
      </c>
      <c r="E63" s="74">
        <v>51</v>
      </c>
      <c r="F63" s="3"/>
      <c r="G63" s="98" t="str">
        <f>IF(F63="","",ROUND(E63*TRUNC(F63,2),2))</f>
        <v/>
      </c>
      <c r="H63" s="49" t="str">
        <f>IF(F63="","Attenzione prezzo non valorizzato!",IF(F63&gt;D63,"Attenzione prezzo offerto superiore alla BdA!",""))</f>
        <v>Attenzione prezzo non valorizzato!</v>
      </c>
      <c r="I63" s="40"/>
    </row>
    <row r="64" spans="1:14" x14ac:dyDescent="0.35">
      <c r="A64" s="51">
        <v>22</v>
      </c>
      <c r="B64" s="99" t="s">
        <v>37</v>
      </c>
      <c r="C64" s="99" t="s">
        <v>65</v>
      </c>
      <c r="D64" s="48">
        <v>268</v>
      </c>
      <c r="E64" s="74">
        <v>5289</v>
      </c>
      <c r="F64" s="3"/>
      <c r="G64" s="98" t="str">
        <f>IF(F64="","",ROUND(E64*TRUNC(F64,2),2))</f>
        <v/>
      </c>
      <c r="H64" s="49" t="str">
        <f>IF(F64="","Attenzione prezzo non valorizzato!",IF(F64&gt;D64,"Attenzione prezzo offerto superiore alla BdA!",""))</f>
        <v>Attenzione prezzo non valorizzato!</v>
      </c>
      <c r="I64" s="40" t="str">
        <f>G59</f>
        <v/>
      </c>
    </row>
    <row r="65" spans="1:14" x14ac:dyDescent="0.35">
      <c r="A65" s="51">
        <v>23</v>
      </c>
      <c r="B65" s="99" t="s">
        <v>38</v>
      </c>
      <c r="C65" s="99" t="s">
        <v>66</v>
      </c>
      <c r="D65" s="48">
        <v>380</v>
      </c>
      <c r="E65" s="74">
        <v>512</v>
      </c>
      <c r="F65" s="3"/>
      <c r="G65" s="98" t="str">
        <f>IF(F65="","",ROUND(E65*TRUNC(F65,2),2))</f>
        <v/>
      </c>
      <c r="H65" s="49" t="str">
        <f>IF(F65="","Attenzione prezzo non valorizzato!",IF(F65&gt;D65,"Attenzione prezzo offerto superiore alla BdA!",""))</f>
        <v>Attenzione prezzo non valorizzato!</v>
      </c>
      <c r="I65" s="40"/>
    </row>
    <row r="66" spans="1:14" x14ac:dyDescent="0.35">
      <c r="A66" s="88"/>
      <c r="C66" s="63"/>
      <c r="G66" s="10">
        <f>SUM(G31:G37)+SUM(G40:G50)+SUM(G59)+SUM(G62:G65)</f>
        <v>0</v>
      </c>
      <c r="H66" s="11" t="s">
        <v>39</v>
      </c>
    </row>
    <row r="67" spans="1:14" x14ac:dyDescent="0.35">
      <c r="G67" s="40"/>
    </row>
    <row r="68" spans="1:14" x14ac:dyDescent="0.35">
      <c r="C68" s="57" t="s">
        <v>116</v>
      </c>
      <c r="E68" s="8"/>
    </row>
    <row r="69" spans="1:14" x14ac:dyDescent="0.35">
      <c r="A69" s="58" t="s">
        <v>77</v>
      </c>
      <c r="B69" s="59" t="s">
        <v>78</v>
      </c>
      <c r="C69" s="60" t="s">
        <v>0</v>
      </c>
      <c r="D69" s="60" t="s">
        <v>60</v>
      </c>
      <c r="E69" s="61" t="s">
        <v>147</v>
      </c>
      <c r="F69" s="60" t="s">
        <v>79</v>
      </c>
      <c r="G69" s="60" t="s">
        <v>80</v>
      </c>
      <c r="H69" s="60" t="s">
        <v>112</v>
      </c>
      <c r="J69" s="62"/>
      <c r="K69" s="63"/>
      <c r="M69" s="64"/>
      <c r="N69" s="46"/>
    </row>
    <row r="70" spans="1:14" ht="29" customHeight="1" x14ac:dyDescent="0.35">
      <c r="A70" s="51">
        <v>24</v>
      </c>
      <c r="B70" s="52" t="s">
        <v>68</v>
      </c>
      <c r="C70" s="53" t="s">
        <v>67</v>
      </c>
      <c r="D70" s="48">
        <v>32219.200000000001</v>
      </c>
      <c r="E70" s="74">
        <v>105</v>
      </c>
      <c r="F70" s="3"/>
      <c r="G70" s="48" t="str">
        <f>IF(F70="","",ROUND(E70*TRUNC(F70,2),2))</f>
        <v/>
      </c>
      <c r="H70" s="49" t="str">
        <f>IF(F70="","Attenzione prezzo non valorizzato!",IF(F70&gt;D70,"Attenzione prezzo offerto superiore alla BdA!",""))</f>
        <v>Attenzione prezzo non valorizzato!</v>
      </c>
      <c r="I70" s="78"/>
      <c r="J70" s="78"/>
      <c r="K70" s="78"/>
    </row>
    <row r="71" spans="1:14" ht="43.5" customHeight="1" x14ac:dyDescent="0.35">
      <c r="A71" s="51">
        <v>25</v>
      </c>
      <c r="B71" s="52" t="s">
        <v>69</v>
      </c>
      <c r="C71" s="53" t="s">
        <v>70</v>
      </c>
      <c r="D71" s="76">
        <v>52654.400000000001</v>
      </c>
      <c r="E71" s="74">
        <v>166</v>
      </c>
      <c r="F71" s="3"/>
      <c r="G71" s="48" t="str">
        <f t="shared" ref="G71:G72" si="8">IF(F71="","",ROUND(E71*TRUNC(F71,2),2))</f>
        <v/>
      </c>
      <c r="H71" s="49" t="str">
        <f>IF(F71="","Attenzione prezzo non valorizzato!",IF(F71&gt;D71,"Attenzione prezzo offerto superiore alla BdA!",""))</f>
        <v>Attenzione prezzo non valorizzato!</v>
      </c>
      <c r="J71" s="97"/>
      <c r="K71" s="97"/>
    </row>
    <row r="72" spans="1:14" ht="29" x14ac:dyDescent="0.35">
      <c r="A72" s="51">
        <v>26</v>
      </c>
      <c r="B72" s="52" t="s">
        <v>73</v>
      </c>
      <c r="C72" s="53" t="s">
        <v>71</v>
      </c>
      <c r="D72" s="48">
        <v>781.34</v>
      </c>
      <c r="E72" s="74">
        <v>48</v>
      </c>
      <c r="F72" s="3"/>
      <c r="G72" s="48" t="str">
        <f t="shared" si="8"/>
        <v/>
      </c>
      <c r="H72" s="49" t="str">
        <f>IF(F72="","Attenzione prezzo non valorizzato!",IF(F72&gt;D72,"Attenzione prezzo offerto superiore alla BdA!",""))</f>
        <v>Attenzione prezzo non valorizzato!</v>
      </c>
      <c r="I72" s="78"/>
      <c r="J72" s="78"/>
      <c r="K72" s="78"/>
    </row>
    <row r="73" spans="1:14" x14ac:dyDescent="0.35">
      <c r="C73" s="63"/>
      <c r="G73" s="10">
        <f>SUM(G70:G72)</f>
        <v>0</v>
      </c>
      <c r="H73" s="11" t="s">
        <v>40</v>
      </c>
    </row>
    <row r="75" spans="1:14" x14ac:dyDescent="0.35">
      <c r="C75" s="57" t="s">
        <v>117</v>
      </c>
      <c r="E75" s="8"/>
    </row>
    <row r="76" spans="1:14" x14ac:dyDescent="0.35">
      <c r="A76" s="71" t="s">
        <v>77</v>
      </c>
      <c r="B76" s="59" t="s">
        <v>78</v>
      </c>
      <c r="C76" s="60" t="s">
        <v>0</v>
      </c>
      <c r="D76" s="60" t="s">
        <v>60</v>
      </c>
      <c r="E76" s="61" t="s">
        <v>147</v>
      </c>
      <c r="F76" s="60" t="s">
        <v>79</v>
      </c>
      <c r="G76" s="60" t="s">
        <v>80</v>
      </c>
      <c r="H76" s="60" t="s">
        <v>112</v>
      </c>
      <c r="J76" s="62"/>
      <c r="K76" s="63"/>
      <c r="M76" s="64"/>
      <c r="N76" s="46"/>
    </row>
    <row r="77" spans="1:14" ht="29" x14ac:dyDescent="0.35">
      <c r="A77" s="51">
        <v>27</v>
      </c>
      <c r="B77" s="73" t="s">
        <v>81</v>
      </c>
      <c r="C77" s="53" t="s">
        <v>141</v>
      </c>
      <c r="D77" s="48">
        <v>204.06</v>
      </c>
      <c r="E77" s="74">
        <v>2474</v>
      </c>
      <c r="F77" s="3"/>
      <c r="G77" s="48" t="str">
        <f>IF(F77="","",ROUND(E77*TRUNC(F77,2),2))</f>
        <v/>
      </c>
      <c r="H77" s="49" t="str">
        <f t="shared" ref="H77:H87" si="9">IF(F77="","Attenzione prezzo non valorizzato!",IF(F77&gt;D77,"Attenzione prezzo offerto superiore alla BdA!",""))</f>
        <v>Attenzione prezzo non valorizzato!</v>
      </c>
    </row>
    <row r="78" spans="1:14" ht="29" x14ac:dyDescent="0.35">
      <c r="A78" s="51">
        <v>28</v>
      </c>
      <c r="B78" s="73" t="s">
        <v>82</v>
      </c>
      <c r="C78" s="53" t="s">
        <v>142</v>
      </c>
      <c r="D78" s="48">
        <v>239.59</v>
      </c>
      <c r="E78" s="74">
        <v>5360</v>
      </c>
      <c r="F78" s="3"/>
      <c r="G78" s="48" t="str">
        <f t="shared" ref="G78:G87" si="10">IF(F78="","",ROUND(E78*TRUNC(F78,2),2))</f>
        <v/>
      </c>
      <c r="H78" s="49" t="str">
        <f t="shared" si="9"/>
        <v>Attenzione prezzo non valorizzato!</v>
      </c>
    </row>
    <row r="79" spans="1:14" ht="29" x14ac:dyDescent="0.35">
      <c r="A79" s="51">
        <v>29</v>
      </c>
      <c r="B79" s="73" t="s">
        <v>83</v>
      </c>
      <c r="C79" s="53" t="s">
        <v>143</v>
      </c>
      <c r="D79" s="48">
        <v>270.58999999999997</v>
      </c>
      <c r="E79" s="74">
        <v>3986</v>
      </c>
      <c r="F79" s="3"/>
      <c r="G79" s="48" t="str">
        <f t="shared" si="10"/>
        <v/>
      </c>
      <c r="H79" s="49" t="str">
        <f t="shared" si="9"/>
        <v>Attenzione prezzo non valorizzato!</v>
      </c>
    </row>
    <row r="80" spans="1:14" ht="43.5" customHeight="1" x14ac:dyDescent="0.35">
      <c r="A80" s="51">
        <v>30</v>
      </c>
      <c r="B80" s="73" t="s">
        <v>84</v>
      </c>
      <c r="C80" s="53" t="s">
        <v>41</v>
      </c>
      <c r="D80" s="48">
        <v>629.36</v>
      </c>
      <c r="E80" s="74">
        <v>321</v>
      </c>
      <c r="F80" s="3"/>
      <c r="G80" s="48" t="str">
        <f t="shared" si="10"/>
        <v/>
      </c>
      <c r="H80" s="49" t="str">
        <f t="shared" si="9"/>
        <v>Attenzione prezzo non valorizzato!</v>
      </c>
    </row>
    <row r="81" spans="1:14" ht="43.5" customHeight="1" x14ac:dyDescent="0.35">
      <c r="A81" s="51">
        <v>31</v>
      </c>
      <c r="B81" s="73" t="s">
        <v>85</v>
      </c>
      <c r="C81" s="53" t="s">
        <v>42</v>
      </c>
      <c r="D81" s="48">
        <v>881.31</v>
      </c>
      <c r="E81" s="74">
        <v>321</v>
      </c>
      <c r="F81" s="3"/>
      <c r="G81" s="48" t="str">
        <f t="shared" si="10"/>
        <v/>
      </c>
      <c r="H81" s="49" t="str">
        <f t="shared" si="9"/>
        <v>Attenzione prezzo non valorizzato!</v>
      </c>
    </row>
    <row r="82" spans="1:14" ht="43.5" customHeight="1" x14ac:dyDescent="0.35">
      <c r="A82" s="51">
        <v>32</v>
      </c>
      <c r="B82" s="73" t="s">
        <v>86</v>
      </c>
      <c r="C82" s="53" t="s">
        <v>43</v>
      </c>
      <c r="D82" s="48">
        <v>1187.72</v>
      </c>
      <c r="E82" s="74">
        <v>239</v>
      </c>
      <c r="F82" s="3"/>
      <c r="G82" s="48" t="str">
        <f t="shared" si="10"/>
        <v/>
      </c>
      <c r="H82" s="49" t="str">
        <f t="shared" si="9"/>
        <v>Attenzione prezzo non valorizzato!</v>
      </c>
    </row>
    <row r="83" spans="1:14" ht="29" x14ac:dyDescent="0.35">
      <c r="A83" s="51">
        <v>33</v>
      </c>
      <c r="B83" s="73" t="s">
        <v>87</v>
      </c>
      <c r="C83" s="53" t="s">
        <v>44</v>
      </c>
      <c r="D83" s="48">
        <v>228.43</v>
      </c>
      <c r="E83" s="74">
        <v>528</v>
      </c>
      <c r="F83" s="3"/>
      <c r="G83" s="48" t="str">
        <f t="shared" si="10"/>
        <v/>
      </c>
      <c r="H83" s="49" t="str">
        <f t="shared" si="9"/>
        <v>Attenzione prezzo non valorizzato!</v>
      </c>
    </row>
    <row r="84" spans="1:14" ht="42.5" customHeight="1" x14ac:dyDescent="0.35">
      <c r="A84" s="51">
        <v>34</v>
      </c>
      <c r="B84" s="73" t="s">
        <v>88</v>
      </c>
      <c r="C84" s="53" t="s">
        <v>74</v>
      </c>
      <c r="D84" s="48">
        <v>863.86</v>
      </c>
      <c r="E84" s="74">
        <v>388</v>
      </c>
      <c r="F84" s="3"/>
      <c r="G84" s="48" t="str">
        <f t="shared" si="10"/>
        <v/>
      </c>
      <c r="H84" s="49" t="str">
        <f t="shared" si="9"/>
        <v>Attenzione prezzo non valorizzato!</v>
      </c>
    </row>
    <row r="85" spans="1:14" x14ac:dyDescent="0.35">
      <c r="A85" s="51">
        <v>35</v>
      </c>
      <c r="B85" s="73" t="s">
        <v>126</v>
      </c>
      <c r="C85" s="53" t="s">
        <v>45</v>
      </c>
      <c r="D85" s="48">
        <v>168.06</v>
      </c>
      <c r="E85" s="74">
        <v>3043</v>
      </c>
      <c r="F85" s="3"/>
      <c r="G85" s="48" t="str">
        <f t="shared" si="10"/>
        <v/>
      </c>
      <c r="H85" s="49" t="str">
        <f t="shared" si="9"/>
        <v>Attenzione prezzo non valorizzato!</v>
      </c>
    </row>
    <row r="86" spans="1:14" x14ac:dyDescent="0.35">
      <c r="A86" s="93">
        <v>36</v>
      </c>
      <c r="B86" s="94" t="s">
        <v>89</v>
      </c>
      <c r="C86" s="95" t="s">
        <v>46</v>
      </c>
      <c r="D86" s="91">
        <v>185.69</v>
      </c>
      <c r="E86" s="96">
        <v>306</v>
      </c>
      <c r="F86" s="3"/>
      <c r="G86" s="48" t="str">
        <f t="shared" si="10"/>
        <v/>
      </c>
      <c r="H86" s="49" t="str">
        <f t="shared" si="9"/>
        <v>Attenzione prezzo non valorizzato!</v>
      </c>
      <c r="I86" s="92"/>
      <c r="J86" s="68"/>
    </row>
    <row r="87" spans="1:14" x14ac:dyDescent="0.35">
      <c r="A87" s="51">
        <v>37</v>
      </c>
      <c r="B87" s="52" t="s">
        <v>90</v>
      </c>
      <c r="C87" s="53" t="s">
        <v>47</v>
      </c>
      <c r="D87" s="48">
        <v>36.520000000000003</v>
      </c>
      <c r="E87" s="74">
        <v>13020</v>
      </c>
      <c r="F87" s="3"/>
      <c r="G87" s="48" t="str">
        <f t="shared" si="10"/>
        <v/>
      </c>
      <c r="H87" s="49" t="str">
        <f t="shared" si="9"/>
        <v>Attenzione prezzo non valorizzato!</v>
      </c>
      <c r="I87" s="92"/>
    </row>
    <row r="88" spans="1:14" x14ac:dyDescent="0.35">
      <c r="A88" s="88"/>
      <c r="C88" s="89"/>
      <c r="D88" s="40"/>
      <c r="F88" s="40"/>
      <c r="G88" s="10">
        <f>SUM(G77:G87)</f>
        <v>0</v>
      </c>
      <c r="H88" s="11" t="s">
        <v>108</v>
      </c>
      <c r="I88" s="90"/>
    </row>
    <row r="89" spans="1:14" x14ac:dyDescent="0.35">
      <c r="D89" s="40"/>
      <c r="F89" s="40"/>
      <c r="G89" s="40"/>
      <c r="I89" s="46"/>
    </row>
    <row r="90" spans="1:14" x14ac:dyDescent="0.35">
      <c r="C90" s="57" t="s">
        <v>119</v>
      </c>
      <c r="E90" s="8"/>
    </row>
    <row r="91" spans="1:14" x14ac:dyDescent="0.35">
      <c r="A91" s="71" t="s">
        <v>77</v>
      </c>
      <c r="B91" s="72" t="s">
        <v>78</v>
      </c>
      <c r="C91" s="60" t="s">
        <v>0</v>
      </c>
      <c r="D91" s="60" t="s">
        <v>60</v>
      </c>
      <c r="E91" s="61" t="s">
        <v>147</v>
      </c>
      <c r="F91" s="60" t="s">
        <v>140</v>
      </c>
      <c r="G91" s="60" t="s">
        <v>150</v>
      </c>
      <c r="H91" s="60" t="s">
        <v>112</v>
      </c>
      <c r="J91" s="62"/>
      <c r="K91" s="63"/>
      <c r="M91" s="64"/>
      <c r="N91" s="46"/>
    </row>
    <row r="92" spans="1:14" ht="44" customHeight="1" x14ac:dyDescent="0.35">
      <c r="A92" s="51">
        <v>38</v>
      </c>
      <c r="B92" s="52" t="s">
        <v>91</v>
      </c>
      <c r="C92" s="53" t="s">
        <v>129</v>
      </c>
      <c r="D92" s="69">
        <v>1.89E-2</v>
      </c>
      <c r="E92" s="87">
        <v>0.1331</v>
      </c>
      <c r="F92" s="4"/>
      <c r="G92" s="48" t="str">
        <f>IF(F92="","",ROUND(E92*TRUNC(F92,5)*(D128)*36,2))</f>
        <v/>
      </c>
      <c r="H92" s="49" t="str">
        <f>IF(F92="","Attenzione prezzo non valorizzato!",IF(F92&gt;D92,"Attenzione prezzo offerto superiore alla BdA!",""))</f>
        <v>Attenzione prezzo non valorizzato!</v>
      </c>
      <c r="I92" s="77"/>
      <c r="K92" s="84"/>
      <c r="L92" s="84"/>
      <c r="M92" s="85"/>
    </row>
    <row r="93" spans="1:14" ht="44" customHeight="1" x14ac:dyDescent="0.35">
      <c r="A93" s="51">
        <v>39</v>
      </c>
      <c r="B93" s="52" t="s">
        <v>92</v>
      </c>
      <c r="C93" s="53" t="s">
        <v>130</v>
      </c>
      <c r="D93" s="69">
        <v>1.8689999999999998E-2</v>
      </c>
      <c r="E93" s="87">
        <v>9.5299999999999996E-2</v>
      </c>
      <c r="F93" s="4"/>
      <c r="G93" s="48" t="str">
        <f>IF(F93="","",ROUND(E93*TRUNC(F93,5)*(D128)*36,2))</f>
        <v/>
      </c>
      <c r="H93" s="49" t="str">
        <f>IF(F93="","Attenzione prezzo non valorizzato!",IF(F93&gt;D93,"Attenzione prezzo offerto superiore alla BdA!",""))</f>
        <v>Attenzione prezzo non valorizzato!</v>
      </c>
      <c r="I93" s="86"/>
      <c r="K93" s="142"/>
      <c r="L93" s="142"/>
      <c r="M93" s="142"/>
    </row>
    <row r="94" spans="1:14" ht="44" customHeight="1" x14ac:dyDescent="0.35">
      <c r="A94" s="51">
        <v>40</v>
      </c>
      <c r="B94" s="52" t="s">
        <v>93</v>
      </c>
      <c r="C94" s="53" t="s">
        <v>131</v>
      </c>
      <c r="D94" s="69">
        <v>2.1480000000000003E-2</v>
      </c>
      <c r="E94" s="87">
        <v>5.5500000000000001E-2</v>
      </c>
      <c r="F94" s="4"/>
      <c r="G94" s="48" t="str">
        <f>IF(F94="","",ROUND(E94*TRUNC(F94,5)*(D128)*36,2))</f>
        <v/>
      </c>
      <c r="H94" s="49" t="str">
        <f>IF(F94="","Attenzione prezzo non valorizzato!",IF(F94&gt;D94,"Attenzione prezzo offerto superiore alla BdA!",""))</f>
        <v>Attenzione prezzo non valorizzato!</v>
      </c>
      <c r="I94" s="86"/>
      <c r="K94" s="142"/>
      <c r="L94" s="142"/>
      <c r="M94" s="142"/>
    </row>
    <row r="95" spans="1:14" ht="44" customHeight="1" x14ac:dyDescent="0.35">
      <c r="A95" s="51">
        <v>41</v>
      </c>
      <c r="B95" s="52" t="s">
        <v>94</v>
      </c>
      <c r="C95" s="53" t="s">
        <v>48</v>
      </c>
      <c r="D95" s="69">
        <v>1.933E-2</v>
      </c>
      <c r="E95" s="87">
        <v>0.34899999999999998</v>
      </c>
      <c r="F95" s="4"/>
      <c r="G95" s="48" t="str">
        <f>IF(F95="","",ROUND(E95*TRUNC(F95,5)*(D129)*36,2))</f>
        <v/>
      </c>
      <c r="H95" s="49" t="str">
        <f>IF(F95="","Attenzione prezzo non valorizzato!",IF(F95&gt;D95,"Attenzione prezzo offerto superiore alla BdA!",""))</f>
        <v>Attenzione prezzo non valorizzato!</v>
      </c>
      <c r="I95" s="77"/>
      <c r="K95" s="142"/>
      <c r="L95" s="142"/>
      <c r="M95" s="142"/>
    </row>
    <row r="96" spans="1:14" x14ac:dyDescent="0.35">
      <c r="E96" s="37"/>
      <c r="G96" s="10">
        <f>SUM(G92:G95)</f>
        <v>0</v>
      </c>
      <c r="H96" s="11" t="s">
        <v>104</v>
      </c>
      <c r="I96" s="75"/>
      <c r="J96" s="68"/>
    </row>
    <row r="97" spans="1:14" x14ac:dyDescent="0.35">
      <c r="E97" s="37"/>
      <c r="G97" s="40"/>
      <c r="I97" s="46"/>
      <c r="K97" s="83"/>
    </row>
    <row r="98" spans="1:14" x14ac:dyDescent="0.35">
      <c r="E98" s="37"/>
      <c r="G98" s="40"/>
      <c r="I98" s="46"/>
    </row>
    <row r="99" spans="1:14" x14ac:dyDescent="0.35">
      <c r="C99" s="57" t="s">
        <v>120</v>
      </c>
      <c r="E99" s="8"/>
    </row>
    <row r="100" spans="1:14" x14ac:dyDescent="0.35">
      <c r="A100" s="71" t="s">
        <v>77</v>
      </c>
      <c r="B100" s="72" t="s">
        <v>78</v>
      </c>
      <c r="C100" s="60" t="s">
        <v>0</v>
      </c>
      <c r="D100" s="60" t="s">
        <v>60</v>
      </c>
      <c r="E100" s="61" t="s">
        <v>147</v>
      </c>
      <c r="F100" s="60" t="s">
        <v>140</v>
      </c>
      <c r="G100" s="60" t="s">
        <v>150</v>
      </c>
      <c r="H100" s="60" t="s">
        <v>112</v>
      </c>
      <c r="J100" s="62"/>
      <c r="K100" s="63"/>
      <c r="M100" s="64"/>
      <c r="N100" s="46"/>
    </row>
    <row r="101" spans="1:14" x14ac:dyDescent="0.35">
      <c r="A101" s="51">
        <v>42</v>
      </c>
      <c r="B101" s="52" t="s">
        <v>95</v>
      </c>
      <c r="C101" s="80" t="s">
        <v>128</v>
      </c>
      <c r="D101" s="81">
        <v>0.01</v>
      </c>
      <c r="E101" s="82">
        <v>4101549.63</v>
      </c>
      <c r="F101" s="4"/>
      <c r="G101" s="76" t="str">
        <f>IF(F101="","",ROUND((E101*(TRUNC(F101,5)+ROUND(AVERAGE(TRUNC(F92,5),TRUNC(F93,5),TRUNC(F94,5)),5))*36),2))</f>
        <v/>
      </c>
      <c r="H101" s="49" t="str">
        <f>IF(F101="","Attenzione prezzo non valorizzato!",IF(F101&gt;D101,"Attenzione prezzo offerto superiore alla BdA!",""))</f>
        <v>Attenzione prezzo non valorizzato!</v>
      </c>
      <c r="I101" s="77"/>
      <c r="K101" s="78"/>
      <c r="L101" s="79"/>
    </row>
    <row r="102" spans="1:14" x14ac:dyDescent="0.35">
      <c r="E102" s="37"/>
      <c r="G102" s="10">
        <f>SUM(G101)</f>
        <v>0</v>
      </c>
      <c r="H102" s="11" t="s">
        <v>49</v>
      </c>
      <c r="I102" s="75"/>
      <c r="J102" s="68"/>
    </row>
    <row r="103" spans="1:14" x14ac:dyDescent="0.35">
      <c r="E103" s="37"/>
      <c r="G103" s="40"/>
      <c r="I103" s="46"/>
    </row>
    <row r="104" spans="1:14" x14ac:dyDescent="0.35">
      <c r="C104" s="57" t="s">
        <v>121</v>
      </c>
      <c r="E104" s="8"/>
    </row>
    <row r="105" spans="1:14" x14ac:dyDescent="0.35">
      <c r="A105" s="71" t="s">
        <v>77</v>
      </c>
      <c r="B105" s="72" t="s">
        <v>78</v>
      </c>
      <c r="C105" s="60" t="s">
        <v>0</v>
      </c>
      <c r="D105" s="60" t="s">
        <v>60</v>
      </c>
      <c r="E105" s="61" t="s">
        <v>147</v>
      </c>
      <c r="F105" s="60" t="s">
        <v>79</v>
      </c>
      <c r="G105" s="60" t="s">
        <v>80</v>
      </c>
      <c r="H105" s="60" t="s">
        <v>112</v>
      </c>
      <c r="J105" s="62"/>
      <c r="K105" s="63"/>
      <c r="M105" s="64"/>
      <c r="N105" s="46"/>
    </row>
    <row r="106" spans="1:14" x14ac:dyDescent="0.35">
      <c r="A106" s="51">
        <v>43</v>
      </c>
      <c r="B106" s="73" t="s">
        <v>96</v>
      </c>
      <c r="C106" s="53" t="s">
        <v>50</v>
      </c>
      <c r="D106" s="48">
        <v>45.33</v>
      </c>
      <c r="E106" s="74">
        <v>11762</v>
      </c>
      <c r="F106" s="3"/>
      <c r="G106" s="48" t="str">
        <f>IF(F106="","",ROUND(E106*TRUNC(F106,2),2))</f>
        <v/>
      </c>
      <c r="H106" s="49" t="str">
        <f t="shared" ref="H106:H112" si="11">IF(F106="","Attenzione prezzo non valorizzato!",IF(F106&gt;D106,"Attenzione prezzo offerto superiore alla BdA!",""))</f>
        <v>Attenzione prezzo non valorizzato!</v>
      </c>
      <c r="I106" s="50"/>
    </row>
    <row r="107" spans="1:14" ht="29.5" customHeight="1" x14ac:dyDescent="0.35">
      <c r="A107" s="51">
        <v>44</v>
      </c>
      <c r="B107" s="73" t="s">
        <v>97</v>
      </c>
      <c r="C107" s="53" t="s">
        <v>51</v>
      </c>
      <c r="D107" s="48">
        <v>37.99</v>
      </c>
      <c r="E107" s="74">
        <v>46344</v>
      </c>
      <c r="F107" s="3"/>
      <c r="G107" s="48" t="str">
        <f t="shared" ref="G107:G112" si="12">IF(F107="","",ROUND(E107*TRUNC(F107,2),2))</f>
        <v/>
      </c>
      <c r="H107" s="49" t="str">
        <f t="shared" si="11"/>
        <v>Attenzione prezzo non valorizzato!</v>
      </c>
      <c r="I107" s="50"/>
    </row>
    <row r="108" spans="1:14" ht="29.5" customHeight="1" x14ac:dyDescent="0.35">
      <c r="A108" s="51">
        <v>45</v>
      </c>
      <c r="B108" s="73" t="s">
        <v>98</v>
      </c>
      <c r="C108" s="53" t="s">
        <v>52</v>
      </c>
      <c r="D108" s="48">
        <v>35.67</v>
      </c>
      <c r="E108" s="74">
        <v>33922</v>
      </c>
      <c r="F108" s="3"/>
      <c r="G108" s="48" t="str">
        <f t="shared" si="12"/>
        <v/>
      </c>
      <c r="H108" s="49" t="str">
        <f t="shared" si="11"/>
        <v>Attenzione prezzo non valorizzato!</v>
      </c>
      <c r="I108" s="50"/>
    </row>
    <row r="109" spans="1:14" ht="29.5" customHeight="1" x14ac:dyDescent="0.35">
      <c r="A109" s="51">
        <v>46</v>
      </c>
      <c r="B109" s="73" t="s">
        <v>99</v>
      </c>
      <c r="C109" s="53" t="s">
        <v>53</v>
      </c>
      <c r="D109" s="48">
        <v>30.97</v>
      </c>
      <c r="E109" s="74">
        <v>126041</v>
      </c>
      <c r="F109" s="3"/>
      <c r="G109" s="48" t="str">
        <f t="shared" si="12"/>
        <v/>
      </c>
      <c r="H109" s="49" t="str">
        <f t="shared" si="11"/>
        <v>Attenzione prezzo non valorizzato!</v>
      </c>
      <c r="I109" s="50"/>
    </row>
    <row r="110" spans="1:14" x14ac:dyDescent="0.35">
      <c r="A110" s="51">
        <v>47</v>
      </c>
      <c r="B110" s="73" t="s">
        <v>100</v>
      </c>
      <c r="C110" s="53" t="s">
        <v>54</v>
      </c>
      <c r="D110" s="48">
        <v>546</v>
      </c>
      <c r="E110" s="74">
        <v>444</v>
      </c>
      <c r="F110" s="3"/>
      <c r="G110" s="48" t="str">
        <f t="shared" si="12"/>
        <v/>
      </c>
      <c r="H110" s="49" t="str">
        <f t="shared" si="11"/>
        <v>Attenzione prezzo non valorizzato!</v>
      </c>
      <c r="I110" s="50"/>
      <c r="J110" s="9"/>
    </row>
    <row r="111" spans="1:14" ht="29" customHeight="1" x14ac:dyDescent="0.35">
      <c r="A111" s="51">
        <v>48</v>
      </c>
      <c r="B111" s="73" t="s">
        <v>101</v>
      </c>
      <c r="C111" s="53" t="s">
        <v>55</v>
      </c>
      <c r="D111" s="48">
        <v>456</v>
      </c>
      <c r="E111" s="74">
        <v>634</v>
      </c>
      <c r="F111" s="3"/>
      <c r="G111" s="48" t="str">
        <f t="shared" si="12"/>
        <v/>
      </c>
      <c r="H111" s="49" t="str">
        <f t="shared" si="11"/>
        <v>Attenzione prezzo non valorizzato!</v>
      </c>
      <c r="I111" s="50"/>
      <c r="J111" s="9"/>
    </row>
    <row r="112" spans="1:14" ht="29" customHeight="1" x14ac:dyDescent="0.35">
      <c r="A112" s="51">
        <v>49</v>
      </c>
      <c r="B112" s="73" t="s">
        <v>102</v>
      </c>
      <c r="C112" s="53" t="s">
        <v>56</v>
      </c>
      <c r="D112" s="48">
        <v>810</v>
      </c>
      <c r="E112" s="74">
        <v>634</v>
      </c>
      <c r="F112" s="3"/>
      <c r="G112" s="48" t="str">
        <f t="shared" si="12"/>
        <v/>
      </c>
      <c r="H112" s="49" t="str">
        <f t="shared" si="11"/>
        <v>Attenzione prezzo non valorizzato!</v>
      </c>
      <c r="I112" s="50"/>
      <c r="J112" s="9"/>
    </row>
    <row r="113" spans="1:18" x14ac:dyDescent="0.35">
      <c r="C113" s="63"/>
      <c r="D113" s="63"/>
      <c r="F113" s="63"/>
      <c r="G113" s="10">
        <f>SUM(G106:G112)</f>
        <v>0</v>
      </c>
      <c r="H113" s="11" t="s">
        <v>57</v>
      </c>
      <c r="I113" s="46"/>
      <c r="J113" s="68"/>
    </row>
    <row r="114" spans="1:18" x14ac:dyDescent="0.35">
      <c r="C114" s="44"/>
      <c r="D114" s="68"/>
      <c r="F114" s="68"/>
    </row>
    <row r="115" spans="1:18" x14ac:dyDescent="0.35">
      <c r="C115" s="57" t="s">
        <v>122</v>
      </c>
      <c r="E115" s="8"/>
    </row>
    <row r="116" spans="1:18" x14ac:dyDescent="0.35">
      <c r="A116" s="71" t="s">
        <v>77</v>
      </c>
      <c r="B116" s="72" t="s">
        <v>78</v>
      </c>
      <c r="C116" s="60" t="s">
        <v>0</v>
      </c>
      <c r="D116" s="60" t="s">
        <v>60</v>
      </c>
      <c r="E116" s="61" t="s">
        <v>148</v>
      </c>
      <c r="F116" s="60" t="s">
        <v>139</v>
      </c>
      <c r="G116" s="60" t="s">
        <v>150</v>
      </c>
      <c r="H116" s="60" t="s">
        <v>112</v>
      </c>
      <c r="J116" s="62"/>
      <c r="K116" s="63"/>
      <c r="M116" s="64"/>
      <c r="N116" s="46"/>
    </row>
    <row r="117" spans="1:18" x14ac:dyDescent="0.35">
      <c r="A117" s="51">
        <v>50</v>
      </c>
      <c r="B117" s="52" t="s">
        <v>103</v>
      </c>
      <c r="C117" s="53" t="s">
        <v>58</v>
      </c>
      <c r="D117" s="69">
        <v>0</v>
      </c>
      <c r="E117" s="70">
        <v>12097820.890000001</v>
      </c>
      <c r="F117" s="4"/>
      <c r="G117" s="48" t="str">
        <f>IF(F117="","",IF(F117="",0,ROUND(E117*(1-TRUNC(F117,5)),2)))</f>
        <v/>
      </c>
      <c r="H117" s="49" t="str">
        <f>IF(F117="","Attenzione prezzo non valorizzato!","")</f>
        <v>Attenzione prezzo non valorizzato!</v>
      </c>
    </row>
    <row r="118" spans="1:18" x14ac:dyDescent="0.35">
      <c r="G118" s="10">
        <f>TRUNC(SUM(G117),2)</f>
        <v>0</v>
      </c>
      <c r="H118" s="11" t="s">
        <v>75</v>
      </c>
      <c r="I118" s="50"/>
      <c r="J118" s="56"/>
    </row>
    <row r="121" spans="1:18" x14ac:dyDescent="0.35">
      <c r="C121" s="57" t="s">
        <v>123</v>
      </c>
      <c r="E121" s="8"/>
    </row>
    <row r="122" spans="1:18" x14ac:dyDescent="0.35">
      <c r="A122" s="58" t="s">
        <v>77</v>
      </c>
      <c r="B122" s="59" t="s">
        <v>78</v>
      </c>
      <c r="C122" s="60" t="s">
        <v>0</v>
      </c>
      <c r="D122" s="60" t="s">
        <v>60</v>
      </c>
      <c r="E122" s="61" t="s">
        <v>149</v>
      </c>
      <c r="F122" s="60" t="s">
        <v>139</v>
      </c>
      <c r="G122" s="60" t="s">
        <v>151</v>
      </c>
      <c r="H122" s="60" t="s">
        <v>112</v>
      </c>
      <c r="J122" s="62"/>
      <c r="K122" s="63"/>
      <c r="M122" s="64"/>
      <c r="N122" s="46"/>
    </row>
    <row r="123" spans="1:18" x14ac:dyDescent="0.35">
      <c r="A123" s="51">
        <v>51</v>
      </c>
      <c r="B123" s="52" t="s">
        <v>110</v>
      </c>
      <c r="C123" s="53" t="s">
        <v>125</v>
      </c>
      <c r="D123" s="65"/>
      <c r="E123" s="55">
        <f>ROUND(D130*20%*65%,2)</f>
        <v>0</v>
      </c>
      <c r="F123" s="66"/>
      <c r="G123" s="48">
        <f>E123</f>
        <v>0</v>
      </c>
      <c r="H123" s="67"/>
      <c r="I123" s="68"/>
    </row>
    <row r="124" spans="1:18" ht="29" x14ac:dyDescent="0.35">
      <c r="A124" s="51">
        <v>52</v>
      </c>
      <c r="B124" s="52" t="s">
        <v>111</v>
      </c>
      <c r="C124" s="53" t="s">
        <v>134</v>
      </c>
      <c r="D124" s="54">
        <v>0</v>
      </c>
      <c r="E124" s="55">
        <f>ROUND(D130*20%*35%,2)</f>
        <v>0</v>
      </c>
      <c r="F124" s="5"/>
      <c r="G124" s="48" t="str">
        <f>IF(F124="","",ROUND(E124*(1-TRUNC(F124,5)),2))</f>
        <v/>
      </c>
      <c r="H124" s="49" t="str">
        <f>IF(F124="","Attenzione prezzo non valorizzato!","")</f>
        <v>Attenzione prezzo non valorizzato!</v>
      </c>
      <c r="I124" s="50"/>
      <c r="J124" s="47"/>
      <c r="L124" s="14"/>
    </row>
    <row r="125" spans="1:18" x14ac:dyDescent="0.35">
      <c r="G125" s="10">
        <f>TRUNC(SUM(G123:G124),2)</f>
        <v>0</v>
      </c>
      <c r="H125" s="11" t="s">
        <v>59</v>
      </c>
      <c r="I125" s="12"/>
      <c r="J125" s="13"/>
    </row>
    <row r="126" spans="1:18" x14ac:dyDescent="0.35">
      <c r="G126" s="14"/>
      <c r="H126" s="14"/>
    </row>
    <row r="127" spans="1:18" x14ac:dyDescent="0.35">
      <c r="C127" s="15" t="s">
        <v>106</v>
      </c>
      <c r="D127" s="16" t="s">
        <v>154</v>
      </c>
      <c r="E127" s="17"/>
      <c r="F127" s="18"/>
      <c r="G127" s="14"/>
      <c r="J127" s="19"/>
      <c r="K127" s="13"/>
      <c r="L127" s="19"/>
      <c r="M127" s="19"/>
      <c r="N127" s="19"/>
      <c r="O127" s="19"/>
      <c r="P127" s="19"/>
      <c r="Q127" s="19"/>
      <c r="R127" s="19"/>
    </row>
    <row r="128" spans="1:18" ht="29" x14ac:dyDescent="0.35">
      <c r="C128" s="20" t="s">
        <v>105</v>
      </c>
      <c r="D128" s="21">
        <f>G66</f>
        <v>0</v>
      </c>
      <c r="E128" s="17"/>
      <c r="F128" s="18"/>
      <c r="J128" s="19"/>
      <c r="K128" s="13"/>
      <c r="L128" s="19"/>
      <c r="M128" s="19"/>
      <c r="N128" s="19"/>
      <c r="O128" s="19"/>
      <c r="P128" s="19"/>
      <c r="Q128" s="19"/>
      <c r="R128" s="19"/>
    </row>
    <row r="129" spans="3:18" ht="29" x14ac:dyDescent="0.35">
      <c r="C129" s="20" t="s">
        <v>145</v>
      </c>
      <c r="D129" s="22">
        <f>G73</f>
        <v>0</v>
      </c>
      <c r="E129" s="17"/>
      <c r="F129" s="18"/>
      <c r="J129" s="19"/>
      <c r="K129" s="13"/>
      <c r="L129" s="19"/>
      <c r="M129" s="19"/>
      <c r="N129" s="19"/>
      <c r="O129" s="19"/>
      <c r="P129" s="19"/>
      <c r="Q129" s="19"/>
      <c r="R129" s="19"/>
    </row>
    <row r="130" spans="3:18" ht="29" x14ac:dyDescent="0.35">
      <c r="C130" s="20" t="s">
        <v>146</v>
      </c>
      <c r="D130" s="22">
        <f>SUM(G77:G86)+G118</f>
        <v>0</v>
      </c>
      <c r="E130" s="23"/>
      <c r="F130" s="24"/>
      <c r="G130" s="25"/>
      <c r="J130" s="19"/>
      <c r="K130" s="13"/>
      <c r="L130" s="19"/>
      <c r="M130" s="19"/>
      <c r="N130" s="19"/>
      <c r="O130" s="19"/>
      <c r="P130" s="19"/>
      <c r="Q130" s="19"/>
      <c r="R130" s="19"/>
    </row>
    <row r="131" spans="3:18" x14ac:dyDescent="0.35">
      <c r="C131" s="26"/>
      <c r="D131" s="27"/>
      <c r="E131" s="17"/>
      <c r="F131" s="28"/>
      <c r="J131" s="19"/>
      <c r="K131" s="13"/>
      <c r="L131" s="19"/>
      <c r="M131" s="19"/>
      <c r="N131" s="19"/>
      <c r="O131" s="19"/>
      <c r="P131" s="19"/>
      <c r="Q131" s="19"/>
      <c r="R131" s="19"/>
    </row>
    <row r="132" spans="3:18" x14ac:dyDescent="0.35">
      <c r="D132" s="18"/>
      <c r="E132" s="17"/>
      <c r="F132" s="18"/>
      <c r="J132" s="19"/>
      <c r="K132" s="13"/>
      <c r="L132" s="19"/>
      <c r="M132" s="19"/>
      <c r="N132" s="19"/>
      <c r="O132" s="19"/>
      <c r="P132" s="19"/>
      <c r="Q132" s="19"/>
      <c r="R132" s="19"/>
    </row>
    <row r="133" spans="3:18" x14ac:dyDescent="0.35">
      <c r="C133" s="15" t="s">
        <v>107</v>
      </c>
      <c r="D133" s="16" t="s">
        <v>154</v>
      </c>
      <c r="E133" s="17"/>
      <c r="F133" s="18"/>
      <c r="J133" s="19"/>
      <c r="K133" s="13"/>
      <c r="L133" s="19"/>
      <c r="M133" s="19"/>
      <c r="N133" s="19"/>
      <c r="O133" s="19"/>
      <c r="P133" s="19"/>
      <c r="Q133" s="19"/>
      <c r="R133" s="19"/>
    </row>
    <row r="134" spans="3:18" ht="60" x14ac:dyDescent="0.35">
      <c r="C134" s="29" t="s">
        <v>135</v>
      </c>
      <c r="D134" s="30">
        <f>G66+G73+G96+G102</f>
        <v>0</v>
      </c>
      <c r="E134" s="17"/>
      <c r="F134" s="18"/>
      <c r="J134" s="19"/>
      <c r="K134" s="13"/>
      <c r="L134" s="19"/>
      <c r="M134" s="19"/>
      <c r="N134" s="19"/>
      <c r="O134" s="19"/>
      <c r="P134" s="19"/>
      <c r="Q134" s="19"/>
      <c r="R134" s="19"/>
    </row>
    <row r="135" spans="3:18" ht="74.5" x14ac:dyDescent="0.35">
      <c r="C135" s="31" t="s">
        <v>136</v>
      </c>
      <c r="D135" s="32">
        <f>G88+G113</f>
        <v>0</v>
      </c>
      <c r="E135" s="17"/>
      <c r="F135" s="18"/>
      <c r="J135" s="19"/>
      <c r="K135" s="13"/>
      <c r="L135" s="19"/>
      <c r="M135" s="19"/>
      <c r="N135" s="19"/>
      <c r="O135" s="19"/>
      <c r="P135" s="19"/>
      <c r="Q135" s="19"/>
      <c r="R135" s="19"/>
    </row>
    <row r="136" spans="3:18" ht="45.5" x14ac:dyDescent="0.35">
      <c r="C136" s="33" t="s">
        <v>137</v>
      </c>
      <c r="D136" s="34">
        <f>G118+G125</f>
        <v>0</v>
      </c>
      <c r="E136" s="17"/>
      <c r="F136" s="18"/>
      <c r="J136" s="19"/>
      <c r="K136" s="13"/>
      <c r="L136" s="19"/>
      <c r="M136" s="19"/>
      <c r="N136" s="19"/>
      <c r="O136" s="19"/>
      <c r="P136" s="19"/>
      <c r="Q136" s="19"/>
      <c r="R136" s="19"/>
    </row>
    <row r="137" spans="3:18" ht="23.5" x14ac:dyDescent="0.55000000000000004">
      <c r="C137" s="35" t="s">
        <v>109</v>
      </c>
      <c r="D137" s="36">
        <f>SUM(D134:D136)</f>
        <v>0</v>
      </c>
      <c r="E137" s="37"/>
      <c r="F137" s="38"/>
      <c r="G137" s="39"/>
      <c r="I137" s="40"/>
      <c r="J137" s="141"/>
      <c r="K137" s="141"/>
      <c r="L137" s="141"/>
      <c r="M137" s="141"/>
      <c r="N137" s="141"/>
      <c r="O137" s="141"/>
      <c r="P137" s="141"/>
      <c r="Q137" s="141"/>
      <c r="R137" s="141"/>
    </row>
    <row r="138" spans="3:18" x14ac:dyDescent="0.35">
      <c r="E138" s="37"/>
      <c r="G138" s="18"/>
      <c r="J138" s="141"/>
      <c r="K138" s="141"/>
      <c r="L138" s="141"/>
      <c r="M138" s="141"/>
      <c r="N138" s="141"/>
      <c r="O138" s="141"/>
      <c r="P138" s="141"/>
      <c r="Q138" s="141"/>
      <c r="R138" s="141"/>
    </row>
    <row r="139" spans="3:18" x14ac:dyDescent="0.35">
      <c r="C139" s="41" t="s">
        <v>127</v>
      </c>
      <c r="D139" s="42">
        <f>ROUND(F124*35%,5)</f>
        <v>0</v>
      </c>
      <c r="E139" s="43"/>
      <c r="J139" s="141"/>
      <c r="K139" s="141"/>
      <c r="L139" s="141"/>
      <c r="M139" s="141"/>
      <c r="N139" s="141"/>
      <c r="O139" s="141"/>
      <c r="P139" s="141"/>
      <c r="Q139" s="141"/>
      <c r="R139" s="141"/>
    </row>
    <row r="140" spans="3:18" ht="21" x14ac:dyDescent="0.5">
      <c r="C140" s="44"/>
      <c r="D140" s="45"/>
      <c r="F140" s="45"/>
      <c r="J140" s="46"/>
      <c r="K140" s="47"/>
      <c r="L140" s="14"/>
    </row>
    <row r="142" spans="3:18" x14ac:dyDescent="0.35">
      <c r="D142" s="40"/>
      <c r="F142" s="40"/>
    </row>
  </sheetData>
  <sheetProtection algorithmName="SHA-512" hashValue="dkeBYVnXLe2wZieJ9yD4QSgvDOttOSVLu6vRRvPipDhHPIWncPkULmTohX3x6GJfqqlddqpxdt7UCDyJTel2rw==" saltValue="wbM5gzD0gIoAsag8jjc5fA==" spinCount="100000" sheet="1" objects="1" scenarios="1"/>
  <mergeCells count="8">
    <mergeCell ref="B2:G2"/>
    <mergeCell ref="B3:G8"/>
    <mergeCell ref="J137:R139"/>
    <mergeCell ref="K93:M95"/>
    <mergeCell ref="I3:K3"/>
    <mergeCell ref="I4:K5"/>
    <mergeCell ref="I6:K6"/>
    <mergeCell ref="F20:G20"/>
  </mergeCells>
  <phoneticPr fontId="13" type="noConversion"/>
  <conditionalFormatting sqref="E31:E37 E40:E50 E59 E62:E65">
    <cfRule type="cellIs" dxfId="110" priority="36" operator="equal">
      <formula>0</formula>
    </cfRule>
  </conditionalFormatting>
  <conditionalFormatting sqref="F20">
    <cfRule type="containsText" dxfId="109" priority="8" operator="containsText" text="Attenzione">
      <formula>NOT(ISERROR(SEARCH("Attenzione",F20)))</formula>
    </cfRule>
  </conditionalFormatting>
  <conditionalFormatting sqref="H11">
    <cfRule type="containsText" dxfId="108" priority="7" operator="containsText" text="Attenzione">
      <formula>NOT(ISERROR(SEARCH("Attenzione",H11)))</formula>
    </cfRule>
  </conditionalFormatting>
  <conditionalFormatting sqref="H13:H20 H22:H28 H31:H37 H59">
    <cfRule type="containsText" dxfId="107" priority="34" operator="containsText" text="Attenzione">
      <formula>NOT(ISERROR(SEARCH("Attenzione",H13)))</formula>
    </cfRule>
  </conditionalFormatting>
  <conditionalFormatting sqref="H40:H51">
    <cfRule type="containsText" dxfId="106" priority="6" operator="containsText" text="Attenzione">
      <formula>NOT(ISERROR(SEARCH("Attenzione",H40)))</formula>
    </cfRule>
  </conditionalFormatting>
  <conditionalFormatting sqref="H53:H54">
    <cfRule type="containsText" dxfId="105" priority="2" operator="containsText" text="Attenzione">
      <formula>NOT(ISERROR(SEARCH("Attenzione",H53)))</formula>
    </cfRule>
  </conditionalFormatting>
  <conditionalFormatting sqref="H56">
    <cfRule type="containsText" dxfId="104" priority="1" operator="containsText" text="Attenzione">
      <formula>NOT(ISERROR(SEARCH("Attenzione",H56)))</formula>
    </cfRule>
  </conditionalFormatting>
  <conditionalFormatting sqref="H62:H65">
    <cfRule type="containsText" dxfId="103" priority="19" operator="containsText" text="Attenzione">
      <formula>NOT(ISERROR(SEARCH("Attenzione",H62)))</formula>
    </cfRule>
  </conditionalFormatting>
  <conditionalFormatting sqref="H70:H72">
    <cfRule type="containsText" dxfId="102" priority="21" operator="containsText" text="Attenzione">
      <formula>NOT(ISERROR(SEARCH("Attenzione",H70)))</formula>
    </cfRule>
  </conditionalFormatting>
  <conditionalFormatting sqref="H77:H87">
    <cfRule type="containsText" dxfId="101" priority="14" operator="containsText" text="Attenzione">
      <formula>NOT(ISERROR(SEARCH("Attenzione",H77)))</formula>
    </cfRule>
  </conditionalFormatting>
  <conditionalFormatting sqref="H92:H95">
    <cfRule type="containsText" dxfId="100" priority="13" operator="containsText" text="Attenzione">
      <formula>NOT(ISERROR(SEARCH("Attenzione",H92)))</formula>
    </cfRule>
  </conditionalFormatting>
  <conditionalFormatting sqref="H101">
    <cfRule type="containsText" dxfId="99" priority="12" operator="containsText" text="Attenzione">
      <formula>NOT(ISERROR(SEARCH("Attenzione",H101)))</formula>
    </cfRule>
  </conditionalFormatting>
  <conditionalFormatting sqref="H106:H112">
    <cfRule type="containsText" dxfId="98" priority="11" operator="containsText" text="Attenzione">
      <formula>NOT(ISERROR(SEARCH("Attenzione",H106)))</formula>
    </cfRule>
  </conditionalFormatting>
  <conditionalFormatting sqref="H117">
    <cfRule type="containsText" dxfId="97" priority="10" operator="containsText" text="Attenzione">
      <formula>NOT(ISERROR(SEARCH("Attenzione",H117)))</formula>
    </cfRule>
  </conditionalFormatting>
  <conditionalFormatting sqref="H124">
    <cfRule type="containsText" dxfId="96" priority="9" operator="containsText" text="Attenzione">
      <formula>NOT(ISERROR(SEARCH("Attenzione",H124)))</formula>
    </cfRule>
  </conditionalFormatting>
  <conditionalFormatting sqref="I118">
    <cfRule type="cellIs" dxfId="95" priority="37" operator="greaterThan">
      <formula>0.2</formula>
    </cfRule>
  </conditionalFormatting>
  <dataValidations count="4">
    <dataValidation type="custom" allowBlank="1" showInputMessage="1" showErrorMessage="1" error="ERRORE: Inserire un valore maggiore o uguale a 0, con al più due cifre decimali" sqref="F13:F19 F22:F28 F53 F56" xr:uid="{BD297069-C4B0-4424-9BB2-35AE67C7CB24}">
      <formula1>AND(INT(F13*100)=F13*100,F13&gt;=0)</formula1>
    </dataValidation>
    <dataValidation type="custom" allowBlank="1" showInputMessage="1" showErrorMessage="1" error="ERRORE: Inserire un valore compreso tra 0 e la base d'asta, con al più due cifre decimali" sqref="F40:F50 F62:F65 F70:F72 F77:F87 F106:F112" xr:uid="{684E5812-258F-4F20-931B-EB967938BDB0}">
      <formula1>AND(INT(F40*100)=F40*100,F40&gt;=0,F40&lt;=D40)</formula1>
    </dataValidation>
    <dataValidation type="custom" allowBlank="1" showInputMessage="1" showErrorMessage="1" error="ERRORE: Inserire un valore compreso tra 0 e la base d'asta, con al più tre cifre decimali" sqref="F92:F95 F101" xr:uid="{C1BB9461-5FC0-4ADA-A3EF-B5CC6A988789}">
      <formula1>AND(INT(F92*100000)=F92*100000,F92&gt;=0,F92&lt;=D92)</formula1>
    </dataValidation>
    <dataValidation type="custom" allowBlank="1" showInputMessage="1" showErrorMessage="1" error="ERRORE: Inserire un valore compreso tra 0 e la base d'asta, con al più tre cifre decimali" sqref="F117 F124" xr:uid="{CDBF95C4-D153-4BB6-9390-2D3D6DF144DB}">
      <formula1>AND(INT(F117*100000)=F117*100000,F117&gt;=0,F117&lt;=1)</formula1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9C876-93DD-4624-BD7D-CEDD22161D26}">
  <dimension ref="A1:R142"/>
  <sheetViews>
    <sheetView showGridLines="0" zoomScale="80" zoomScaleNormal="80" workbookViewId="0">
      <pane ySplit="8" topLeftCell="A124" activePane="bottomLeft" state="frozen"/>
      <selection pane="bottomLeft" activeCell="C140" sqref="C140"/>
    </sheetView>
  </sheetViews>
  <sheetFormatPr defaultRowHeight="14.5" x14ac:dyDescent="0.35"/>
  <cols>
    <col min="1" max="1" width="9.54296875" style="6" customWidth="1"/>
    <col min="2" max="2" width="12.453125" style="7" customWidth="1"/>
    <col min="3" max="3" width="77.54296875" style="8" customWidth="1"/>
    <col min="4" max="4" width="33.81640625" style="8" customWidth="1"/>
    <col min="5" max="5" width="23" style="9" customWidth="1"/>
    <col min="6" max="6" width="24" style="8" bestFit="1" customWidth="1"/>
    <col min="7" max="7" width="26.1796875" style="8" customWidth="1"/>
    <col min="8" max="8" width="45.81640625" style="8" bestFit="1" customWidth="1"/>
    <col min="9" max="9" width="26.6328125" style="8" customWidth="1"/>
    <col min="10" max="10" width="18.26953125" style="8" customWidth="1"/>
    <col min="11" max="11" width="15.81640625" style="8" bestFit="1" customWidth="1"/>
    <col min="12" max="12" width="14" style="8" customWidth="1"/>
    <col min="13" max="16384" width="8.7265625" style="8"/>
  </cols>
  <sheetData>
    <row r="1" spans="1:14" ht="22" customHeight="1" thickBot="1" x14ac:dyDescent="0.4">
      <c r="D1" s="119"/>
      <c r="F1" s="119"/>
      <c r="G1" s="40"/>
      <c r="H1" s="40"/>
    </row>
    <row r="2" spans="1:14" ht="37" customHeight="1" thickBot="1" x14ac:dyDescent="0.4">
      <c r="B2" s="129" t="s">
        <v>144</v>
      </c>
      <c r="C2" s="130"/>
      <c r="D2" s="130"/>
      <c r="E2" s="130"/>
      <c r="F2" s="130"/>
      <c r="G2" s="131"/>
      <c r="H2" s="40"/>
    </row>
    <row r="3" spans="1:14" ht="38.5" customHeight="1" x14ac:dyDescent="0.35">
      <c r="B3" s="132" t="s">
        <v>163</v>
      </c>
      <c r="C3" s="133"/>
      <c r="D3" s="133"/>
      <c r="E3" s="133"/>
      <c r="F3" s="133"/>
      <c r="G3" s="134"/>
      <c r="H3" s="40"/>
      <c r="I3" s="143"/>
      <c r="J3" s="143"/>
      <c r="K3" s="143"/>
    </row>
    <row r="4" spans="1:14" ht="38.5" customHeight="1" x14ac:dyDescent="0.35">
      <c r="B4" s="135"/>
      <c r="C4" s="136"/>
      <c r="D4" s="136"/>
      <c r="E4" s="136"/>
      <c r="F4" s="136"/>
      <c r="G4" s="137"/>
      <c r="H4" s="120"/>
      <c r="I4" s="144"/>
      <c r="J4" s="144"/>
      <c r="K4" s="144"/>
    </row>
    <row r="5" spans="1:14" ht="38.5" customHeight="1" x14ac:dyDescent="0.35">
      <c r="B5" s="135"/>
      <c r="C5" s="136"/>
      <c r="D5" s="136"/>
      <c r="E5" s="136"/>
      <c r="F5" s="136"/>
      <c r="G5" s="137"/>
      <c r="H5" s="128"/>
      <c r="I5" s="144"/>
      <c r="J5" s="144"/>
      <c r="K5" s="144"/>
    </row>
    <row r="6" spans="1:14" ht="38.5" customHeight="1" x14ac:dyDescent="0.35">
      <c r="B6" s="135"/>
      <c r="C6" s="136"/>
      <c r="D6" s="136"/>
      <c r="E6" s="136"/>
      <c r="F6" s="136"/>
      <c r="G6" s="137"/>
      <c r="H6" s="121"/>
      <c r="I6" s="145"/>
      <c r="J6" s="145"/>
      <c r="K6" s="145"/>
    </row>
    <row r="7" spans="1:14" ht="38.5" customHeight="1" x14ac:dyDescent="0.35">
      <c r="B7" s="135"/>
      <c r="C7" s="136"/>
      <c r="D7" s="136"/>
      <c r="E7" s="136"/>
      <c r="F7" s="136"/>
      <c r="G7" s="137"/>
      <c r="H7" s="120"/>
      <c r="I7" s="122"/>
      <c r="J7" s="123"/>
      <c r="K7" s="123"/>
    </row>
    <row r="8" spans="1:14" ht="38.5" customHeight="1" thickBot="1" x14ac:dyDescent="0.4">
      <c r="B8" s="138"/>
      <c r="C8" s="139"/>
      <c r="D8" s="139"/>
      <c r="E8" s="139"/>
      <c r="F8" s="139"/>
      <c r="G8" s="140"/>
      <c r="H8" s="121"/>
      <c r="I8" s="122"/>
      <c r="J8" s="123"/>
      <c r="K8" s="123"/>
    </row>
    <row r="9" spans="1:14" ht="30.5" customHeight="1" x14ac:dyDescent="0.35">
      <c r="B9" s="124"/>
      <c r="C9" s="124"/>
      <c r="D9" s="124"/>
      <c r="E9" s="124"/>
      <c r="F9" s="124"/>
      <c r="G9" s="124"/>
      <c r="H9" s="121"/>
      <c r="I9" s="122"/>
      <c r="J9" s="123"/>
      <c r="K9" s="123"/>
    </row>
    <row r="10" spans="1:14" ht="17.5" customHeight="1" x14ac:dyDescent="0.35">
      <c r="H10" s="60" t="s">
        <v>112</v>
      </c>
    </row>
    <row r="11" spans="1:14" x14ac:dyDescent="0.35">
      <c r="C11" s="57" t="s">
        <v>118</v>
      </c>
      <c r="D11" s="1"/>
      <c r="E11" s="102" t="s">
        <v>138</v>
      </c>
      <c r="F11" s="118"/>
      <c r="G11" s="102"/>
      <c r="H11" s="104" t="str">
        <f>IF(D11="","Attenzione indicare il Brand 1!","")</f>
        <v>Attenzione indicare il Brand 1!</v>
      </c>
    </row>
    <row r="12" spans="1:14" x14ac:dyDescent="0.35">
      <c r="A12" s="58" t="s">
        <v>77</v>
      </c>
      <c r="B12" s="59" t="s">
        <v>78</v>
      </c>
      <c r="C12" s="60" t="s">
        <v>0</v>
      </c>
      <c r="D12" s="100"/>
      <c r="E12" s="100"/>
      <c r="F12" s="60" t="s">
        <v>79</v>
      </c>
      <c r="G12" s="100"/>
      <c r="H12" s="60" t="s">
        <v>112</v>
      </c>
      <c r="J12" s="62"/>
      <c r="K12" s="63"/>
      <c r="M12" s="64"/>
      <c r="N12" s="46"/>
    </row>
    <row r="13" spans="1:14" x14ac:dyDescent="0.35">
      <c r="A13" s="51">
        <v>1</v>
      </c>
      <c r="B13" s="52" t="s">
        <v>1</v>
      </c>
      <c r="C13" s="111" t="s">
        <v>76</v>
      </c>
      <c r="D13" s="100"/>
      <c r="E13" s="100"/>
      <c r="F13" s="2"/>
      <c r="G13" s="100"/>
      <c r="H13" s="49" t="str">
        <f t="shared" ref="H13:H19" si="0">IF(F13="","Attenzione prezzo non valorizzato!","")</f>
        <v>Attenzione prezzo non valorizzato!</v>
      </c>
      <c r="J13" s="62"/>
      <c r="K13" s="62"/>
      <c r="M13" s="113"/>
      <c r="N13" s="46"/>
    </row>
    <row r="14" spans="1:14" x14ac:dyDescent="0.35">
      <c r="A14" s="51">
        <v>2</v>
      </c>
      <c r="B14" s="52" t="s">
        <v>2</v>
      </c>
      <c r="C14" s="80" t="s">
        <v>3</v>
      </c>
      <c r="D14" s="101"/>
      <c r="E14" s="100"/>
      <c r="F14" s="2"/>
      <c r="G14" s="100"/>
      <c r="H14" s="49" t="str">
        <f t="shared" si="0"/>
        <v>Attenzione prezzo non valorizzato!</v>
      </c>
      <c r="I14" s="68"/>
      <c r="J14" s="62"/>
      <c r="K14" s="62"/>
      <c r="M14" s="113"/>
    </row>
    <row r="15" spans="1:14" x14ac:dyDescent="0.35">
      <c r="A15" s="51">
        <v>3</v>
      </c>
      <c r="B15" s="52" t="s">
        <v>4</v>
      </c>
      <c r="C15" s="80" t="s">
        <v>5</v>
      </c>
      <c r="D15" s="101"/>
      <c r="E15" s="100"/>
      <c r="F15" s="2"/>
      <c r="G15" s="100"/>
      <c r="H15" s="49" t="str">
        <f t="shared" si="0"/>
        <v>Attenzione prezzo non valorizzato!</v>
      </c>
      <c r="I15" s="68"/>
      <c r="J15" s="63"/>
      <c r="K15" s="62"/>
      <c r="M15" s="113"/>
    </row>
    <row r="16" spans="1:14" x14ac:dyDescent="0.35">
      <c r="A16" s="51">
        <v>4</v>
      </c>
      <c r="B16" s="52" t="s">
        <v>6</v>
      </c>
      <c r="C16" s="80" t="s">
        <v>7</v>
      </c>
      <c r="D16" s="101"/>
      <c r="E16" s="100"/>
      <c r="F16" s="2"/>
      <c r="G16" s="100"/>
      <c r="H16" s="49" t="str">
        <f t="shared" si="0"/>
        <v>Attenzione prezzo non valorizzato!</v>
      </c>
      <c r="I16" s="126"/>
      <c r="J16" s="63"/>
      <c r="K16" s="62"/>
      <c r="M16" s="113"/>
    </row>
    <row r="17" spans="1:14" x14ac:dyDescent="0.35">
      <c r="A17" s="51">
        <v>5</v>
      </c>
      <c r="B17" s="52" t="s">
        <v>8</v>
      </c>
      <c r="C17" s="80" t="s">
        <v>9</v>
      </c>
      <c r="D17" s="101"/>
      <c r="E17" s="100"/>
      <c r="F17" s="2"/>
      <c r="G17" s="100"/>
      <c r="H17" s="49" t="str">
        <f t="shared" si="0"/>
        <v>Attenzione prezzo non valorizzato!</v>
      </c>
      <c r="I17" s="68"/>
      <c r="J17" s="62"/>
      <c r="K17" s="62"/>
      <c r="M17" s="113"/>
    </row>
    <row r="18" spans="1:14" x14ac:dyDescent="0.35">
      <c r="A18" s="51">
        <v>6</v>
      </c>
      <c r="B18" s="52" t="s">
        <v>10</v>
      </c>
      <c r="C18" s="80" t="s">
        <v>11</v>
      </c>
      <c r="D18" s="101"/>
      <c r="E18" s="100"/>
      <c r="F18" s="2"/>
      <c r="G18" s="100"/>
      <c r="H18" s="49" t="str">
        <f t="shared" si="0"/>
        <v>Attenzione prezzo non valorizzato!</v>
      </c>
      <c r="I18" s="68"/>
      <c r="J18" s="63"/>
      <c r="K18" s="62"/>
      <c r="M18" s="113"/>
    </row>
    <row r="19" spans="1:14" x14ac:dyDescent="0.35">
      <c r="A19" s="51">
        <v>7</v>
      </c>
      <c r="B19" s="52" t="s">
        <v>12</v>
      </c>
      <c r="C19" s="53" t="s">
        <v>13</v>
      </c>
      <c r="D19" s="101"/>
      <c r="E19" s="117"/>
      <c r="F19" s="2"/>
      <c r="G19" s="117"/>
      <c r="H19" s="49" t="str">
        <f t="shared" si="0"/>
        <v>Attenzione prezzo non valorizzato!</v>
      </c>
      <c r="I19" s="126"/>
      <c r="J19" s="63"/>
      <c r="K19" s="112"/>
      <c r="M19" s="113"/>
    </row>
    <row r="20" spans="1:14" ht="29" customHeight="1" x14ac:dyDescent="0.35">
      <c r="C20" s="57" t="s">
        <v>124</v>
      </c>
      <c r="D20" s="1"/>
      <c r="E20" s="102" t="s">
        <v>138</v>
      </c>
      <c r="F20" s="146" t="str">
        <f>IF(SUM(G22:G28)&lt;6,"Attenzione per il brand 2 devono essere offerte almeno 6 telecamere!",IF(SUM(G22:G28)=6,"Brand 2 con 6 telecamere offerte su 7","Brand 2 completo"))</f>
        <v>Attenzione per il brand 2 devono essere offerte almeno 6 telecamere!</v>
      </c>
      <c r="G20" s="146"/>
      <c r="H20" s="49" t="str">
        <f>IF(D20="","Attenzione indicare il Brand 2!","")</f>
        <v>Attenzione indicare il Brand 2!</v>
      </c>
      <c r="I20" s="127"/>
    </row>
    <row r="21" spans="1:14" x14ac:dyDescent="0.35">
      <c r="A21" s="58" t="s">
        <v>77</v>
      </c>
      <c r="B21" s="59" t="s">
        <v>78</v>
      </c>
      <c r="C21" s="60" t="s">
        <v>0</v>
      </c>
      <c r="D21" s="101"/>
      <c r="E21" s="100"/>
      <c r="F21" s="116" t="s">
        <v>79</v>
      </c>
      <c r="G21" s="114"/>
      <c r="H21" s="116" t="s">
        <v>112</v>
      </c>
      <c r="J21" s="62"/>
      <c r="K21" s="63"/>
      <c r="M21" s="64"/>
      <c r="N21" s="46"/>
    </row>
    <row r="22" spans="1:14" x14ac:dyDescent="0.35">
      <c r="A22" s="51">
        <v>1</v>
      </c>
      <c r="B22" s="52" t="s">
        <v>1</v>
      </c>
      <c r="C22" s="111" t="s">
        <v>76</v>
      </c>
      <c r="D22" s="101"/>
      <c r="E22" s="100"/>
      <c r="F22" s="2"/>
      <c r="G22" s="114">
        <f>IF(F22="",0,1)</f>
        <v>0</v>
      </c>
      <c r="H22" s="49" t="str">
        <f>IF(F22="",IF(SUM($G$22:$G$28)=6,"Telecamera non offerta","Attenzione prezzo non valorizzato!"),"")</f>
        <v>Attenzione prezzo non valorizzato!</v>
      </c>
      <c r="J22" s="63"/>
      <c r="K22" s="112"/>
      <c r="M22" s="113"/>
    </row>
    <row r="23" spans="1:14" x14ac:dyDescent="0.35">
      <c r="A23" s="51">
        <v>2</v>
      </c>
      <c r="B23" s="52" t="s">
        <v>2</v>
      </c>
      <c r="C23" s="80" t="s">
        <v>3</v>
      </c>
      <c r="D23" s="101"/>
      <c r="E23" s="100"/>
      <c r="F23" s="2"/>
      <c r="G23" s="114">
        <f>IF(F23="",0,1)</f>
        <v>0</v>
      </c>
      <c r="H23" s="49" t="str">
        <f>IF(F23="",IF(SUM($G$22:$G$28)=6,"Telecamera non offerta","Attenzione prezzo non valorizzato!"),"")</f>
        <v>Attenzione prezzo non valorizzato!</v>
      </c>
      <c r="I23" s="115"/>
      <c r="J23" s="63"/>
      <c r="K23" s="112"/>
      <c r="M23" s="113"/>
    </row>
    <row r="24" spans="1:14" x14ac:dyDescent="0.35">
      <c r="A24" s="51">
        <v>3</v>
      </c>
      <c r="B24" s="52" t="s">
        <v>4</v>
      </c>
      <c r="C24" s="80" t="s">
        <v>5</v>
      </c>
      <c r="D24" s="101"/>
      <c r="E24" s="100"/>
      <c r="F24" s="2"/>
      <c r="G24" s="114">
        <f t="shared" ref="G24:G28" si="1">IF(F24="",0,1)</f>
        <v>0</v>
      </c>
      <c r="H24" s="49" t="str">
        <f t="shared" ref="H24:H28" si="2">IF(F24="",IF(SUM($G$22:$G$28)=6,"Telecamera non offerta","Attenzione prezzo non valorizzato!"),"")</f>
        <v>Attenzione prezzo non valorizzato!</v>
      </c>
      <c r="J24" s="63"/>
      <c r="K24" s="112"/>
      <c r="M24" s="113"/>
    </row>
    <row r="25" spans="1:14" x14ac:dyDescent="0.35">
      <c r="A25" s="51">
        <v>4</v>
      </c>
      <c r="B25" s="52" t="s">
        <v>6</v>
      </c>
      <c r="C25" s="80" t="s">
        <v>7</v>
      </c>
      <c r="D25" s="101"/>
      <c r="E25" s="100"/>
      <c r="F25" s="2"/>
      <c r="G25" s="114">
        <f t="shared" si="1"/>
        <v>0</v>
      </c>
      <c r="H25" s="49" t="str">
        <f t="shared" si="2"/>
        <v>Attenzione prezzo non valorizzato!</v>
      </c>
      <c r="J25" s="63"/>
      <c r="K25" s="112"/>
      <c r="M25" s="113"/>
    </row>
    <row r="26" spans="1:14" x14ac:dyDescent="0.35">
      <c r="A26" s="51">
        <v>5</v>
      </c>
      <c r="B26" s="52" t="s">
        <v>8</v>
      </c>
      <c r="C26" s="80" t="s">
        <v>9</v>
      </c>
      <c r="D26" s="101"/>
      <c r="E26" s="100"/>
      <c r="F26" s="2"/>
      <c r="G26" s="114">
        <f t="shared" si="1"/>
        <v>0</v>
      </c>
      <c r="H26" s="49" t="str">
        <f t="shared" si="2"/>
        <v>Attenzione prezzo non valorizzato!</v>
      </c>
      <c r="J26" s="63"/>
      <c r="K26" s="112"/>
      <c r="M26" s="113"/>
    </row>
    <row r="27" spans="1:14" x14ac:dyDescent="0.35">
      <c r="A27" s="51">
        <v>6</v>
      </c>
      <c r="B27" s="52" t="s">
        <v>10</v>
      </c>
      <c r="C27" s="80" t="s">
        <v>11</v>
      </c>
      <c r="D27" s="101"/>
      <c r="E27" s="100"/>
      <c r="F27" s="2"/>
      <c r="G27" s="114">
        <f t="shared" si="1"/>
        <v>0</v>
      </c>
      <c r="H27" s="49" t="str">
        <f t="shared" si="2"/>
        <v>Attenzione prezzo non valorizzato!</v>
      </c>
      <c r="J27" s="63"/>
      <c r="K27" s="112"/>
      <c r="M27" s="113"/>
    </row>
    <row r="28" spans="1:14" x14ac:dyDescent="0.35">
      <c r="A28" s="51">
        <v>7</v>
      </c>
      <c r="B28" s="52" t="s">
        <v>12</v>
      </c>
      <c r="C28" s="53" t="s">
        <v>13</v>
      </c>
      <c r="D28" s="101"/>
      <c r="E28" s="100"/>
      <c r="F28" s="2"/>
      <c r="G28" s="114">
        <f t="shared" si="1"/>
        <v>0</v>
      </c>
      <c r="H28" s="49" t="str">
        <f t="shared" si="2"/>
        <v>Attenzione prezzo non valorizzato!</v>
      </c>
      <c r="J28" s="63"/>
      <c r="K28" s="112"/>
      <c r="M28" s="113"/>
    </row>
    <row r="29" spans="1:14" x14ac:dyDescent="0.35">
      <c r="C29" s="57" t="s">
        <v>113</v>
      </c>
      <c r="E29" s="8"/>
    </row>
    <row r="30" spans="1:14" x14ac:dyDescent="0.35">
      <c r="A30" s="58" t="s">
        <v>77</v>
      </c>
      <c r="B30" s="59" t="s">
        <v>78</v>
      </c>
      <c r="C30" s="60" t="s">
        <v>0</v>
      </c>
      <c r="D30" s="60" t="s">
        <v>60</v>
      </c>
      <c r="E30" s="61" t="s">
        <v>147</v>
      </c>
      <c r="F30" s="60" t="s">
        <v>79</v>
      </c>
      <c r="G30" s="60" t="s">
        <v>80</v>
      </c>
      <c r="H30" s="60" t="s">
        <v>112</v>
      </c>
      <c r="J30" s="62"/>
      <c r="K30" s="63"/>
      <c r="M30" s="64"/>
      <c r="N30" s="46"/>
    </row>
    <row r="31" spans="1:14" x14ac:dyDescent="0.35">
      <c r="A31" s="51">
        <v>1</v>
      </c>
      <c r="B31" s="52" t="s">
        <v>1</v>
      </c>
      <c r="C31" s="111" t="s">
        <v>76</v>
      </c>
      <c r="D31" s="48">
        <v>983</v>
      </c>
      <c r="E31" s="74">
        <v>2273</v>
      </c>
      <c r="F31" s="48" t="str">
        <f>IF(F13="","",IF(AND(F22="",SUM($G$22:$G$28)&lt;6),"",ROUND(IF(F22="",TRUNC(F13,2),AVERAGE(TRUNC(F13,2),TRUNC(F22,2))),2)))</f>
        <v/>
      </c>
      <c r="G31" s="48" t="str">
        <f>IF(F31="","",ROUND(E31*F31,2))</f>
        <v/>
      </c>
      <c r="H31" s="49" t="str">
        <f>IF(F31="","Attenzione prezzo non valorizzato!",IF(F31&gt;D31,"Attenzione prezzo offerto superiore alla BdA!",""))</f>
        <v>Attenzione prezzo non valorizzato!</v>
      </c>
      <c r="J31" s="63"/>
      <c r="K31" s="112"/>
      <c r="M31" s="113"/>
    </row>
    <row r="32" spans="1:14" x14ac:dyDescent="0.35">
      <c r="A32" s="51">
        <v>2</v>
      </c>
      <c r="B32" s="52" t="s">
        <v>2</v>
      </c>
      <c r="C32" s="80" t="s">
        <v>3</v>
      </c>
      <c r="D32" s="48">
        <v>5297.8</v>
      </c>
      <c r="E32" s="74">
        <v>44</v>
      </c>
      <c r="F32" s="48" t="str">
        <f t="shared" ref="F32:F37" si="3">IF(F14="","",IF(AND(F23="",SUM($G$22:$G$28)&lt;6),"",ROUND(IF(F23="",TRUNC(F14,2),AVERAGE(TRUNC(F14,2),TRUNC(F23,2))),2)))</f>
        <v/>
      </c>
      <c r="G32" s="48" t="str">
        <f t="shared" ref="G32:G37" si="4">IF(F32="","",ROUND(E32*F32,2))</f>
        <v/>
      </c>
      <c r="H32" s="49" t="str">
        <f t="shared" ref="H32:H37" si="5">IF(F32="","Attenzione prezzo non valorizzato!",IF(F32&gt;D32,"Attenzione prezzo offerto superiore alla BdA!",""))</f>
        <v>Attenzione prezzo non valorizzato!</v>
      </c>
      <c r="I32" s="68"/>
      <c r="J32" s="63"/>
      <c r="K32" s="112"/>
      <c r="M32" s="113"/>
    </row>
    <row r="33" spans="1:14" x14ac:dyDescent="0.35">
      <c r="A33" s="51">
        <v>3</v>
      </c>
      <c r="B33" s="52" t="s">
        <v>4</v>
      </c>
      <c r="C33" s="80" t="s">
        <v>5</v>
      </c>
      <c r="D33" s="48">
        <v>449.15</v>
      </c>
      <c r="E33" s="74">
        <v>326</v>
      </c>
      <c r="F33" s="48" t="str">
        <f t="shared" si="3"/>
        <v/>
      </c>
      <c r="G33" s="48" t="str">
        <f t="shared" si="4"/>
        <v/>
      </c>
      <c r="H33" s="49" t="str">
        <f t="shared" si="5"/>
        <v>Attenzione prezzo non valorizzato!</v>
      </c>
      <c r="I33" s="68"/>
      <c r="J33" s="63"/>
      <c r="K33" s="112"/>
      <c r="M33" s="113"/>
    </row>
    <row r="34" spans="1:14" x14ac:dyDescent="0.35">
      <c r="A34" s="51">
        <v>4</v>
      </c>
      <c r="B34" s="52" t="s">
        <v>6</v>
      </c>
      <c r="C34" s="80" t="s">
        <v>7</v>
      </c>
      <c r="D34" s="48">
        <v>866.03</v>
      </c>
      <c r="E34" s="74">
        <v>15</v>
      </c>
      <c r="F34" s="48" t="str">
        <f t="shared" si="3"/>
        <v/>
      </c>
      <c r="G34" s="48" t="str">
        <f t="shared" si="4"/>
        <v/>
      </c>
      <c r="H34" s="49" t="str">
        <f t="shared" si="5"/>
        <v>Attenzione prezzo non valorizzato!</v>
      </c>
      <c r="I34" s="68"/>
      <c r="J34" s="63"/>
      <c r="K34" s="112"/>
      <c r="M34" s="113"/>
    </row>
    <row r="35" spans="1:14" x14ac:dyDescent="0.35">
      <c r="A35" s="51">
        <v>5</v>
      </c>
      <c r="B35" s="52" t="s">
        <v>8</v>
      </c>
      <c r="C35" s="80" t="s">
        <v>9</v>
      </c>
      <c r="D35" s="48">
        <v>978.86</v>
      </c>
      <c r="E35" s="74">
        <v>8</v>
      </c>
      <c r="F35" s="48" t="str">
        <f t="shared" si="3"/>
        <v/>
      </c>
      <c r="G35" s="48" t="str">
        <f t="shared" si="4"/>
        <v/>
      </c>
      <c r="H35" s="49" t="str">
        <f t="shared" si="5"/>
        <v>Attenzione prezzo non valorizzato!</v>
      </c>
      <c r="I35" s="68"/>
      <c r="J35" s="63"/>
      <c r="K35" s="112"/>
      <c r="M35" s="113"/>
    </row>
    <row r="36" spans="1:14" x14ac:dyDescent="0.35">
      <c r="A36" s="51">
        <v>6</v>
      </c>
      <c r="B36" s="52" t="s">
        <v>10</v>
      </c>
      <c r="C36" s="80" t="s">
        <v>11</v>
      </c>
      <c r="D36" s="48">
        <v>3069.9</v>
      </c>
      <c r="E36" s="74">
        <v>344</v>
      </c>
      <c r="F36" s="48" t="str">
        <f t="shared" si="3"/>
        <v/>
      </c>
      <c r="G36" s="48" t="str">
        <f t="shared" si="4"/>
        <v/>
      </c>
      <c r="H36" s="49" t="str">
        <f t="shared" si="5"/>
        <v>Attenzione prezzo non valorizzato!</v>
      </c>
      <c r="I36" s="68"/>
      <c r="J36" s="63"/>
      <c r="K36" s="112"/>
      <c r="M36" s="113"/>
    </row>
    <row r="37" spans="1:14" x14ac:dyDescent="0.35">
      <c r="A37" s="51">
        <v>7</v>
      </c>
      <c r="B37" s="52" t="s">
        <v>12</v>
      </c>
      <c r="C37" s="53" t="s">
        <v>13</v>
      </c>
      <c r="D37" s="48">
        <v>1828</v>
      </c>
      <c r="E37" s="74">
        <v>340</v>
      </c>
      <c r="F37" s="48" t="str">
        <f t="shared" si="3"/>
        <v/>
      </c>
      <c r="G37" s="48" t="str">
        <f t="shared" si="4"/>
        <v/>
      </c>
      <c r="H37" s="49" t="str">
        <f t="shared" si="5"/>
        <v>Attenzione prezzo non valorizzato!</v>
      </c>
      <c r="I37" s="68"/>
      <c r="J37" s="63"/>
      <c r="K37" s="112"/>
      <c r="M37" s="113"/>
    </row>
    <row r="38" spans="1:14" x14ac:dyDescent="0.35">
      <c r="C38" s="57" t="s">
        <v>114</v>
      </c>
      <c r="E38" s="8"/>
    </row>
    <row r="39" spans="1:14" x14ac:dyDescent="0.35">
      <c r="A39" s="58" t="s">
        <v>77</v>
      </c>
      <c r="B39" s="59" t="s">
        <v>78</v>
      </c>
      <c r="C39" s="60" t="s">
        <v>0</v>
      </c>
      <c r="D39" s="60" t="s">
        <v>60</v>
      </c>
      <c r="E39" s="61" t="s">
        <v>147</v>
      </c>
      <c r="F39" s="60" t="s">
        <v>79</v>
      </c>
      <c r="G39" s="60" t="s">
        <v>80</v>
      </c>
      <c r="H39" s="60" t="s">
        <v>112</v>
      </c>
      <c r="J39" s="62"/>
      <c r="K39" s="63"/>
      <c r="M39" s="64"/>
      <c r="N39" s="46"/>
    </row>
    <row r="40" spans="1:14" x14ac:dyDescent="0.35">
      <c r="A40" s="51">
        <v>8</v>
      </c>
      <c r="B40" s="52" t="s">
        <v>14</v>
      </c>
      <c r="C40" s="80" t="s">
        <v>15</v>
      </c>
      <c r="D40" s="48">
        <v>2586.4</v>
      </c>
      <c r="E40" s="74">
        <v>13</v>
      </c>
      <c r="F40" s="3"/>
      <c r="G40" s="98" t="str">
        <f>IF(F40="","",ROUND(E40*TRUNC(F40,2),2))</f>
        <v/>
      </c>
      <c r="H40" s="49" t="str">
        <f t="shared" ref="H40:H50" si="6">IF(F40="","Attenzione prezzo non valorizzato!",IF(F40&gt;D40,"Attenzione prezzo offerto superiore alla BdA!",""))</f>
        <v>Attenzione prezzo non valorizzato!</v>
      </c>
      <c r="I40" s="68"/>
      <c r="M40" s="105"/>
    </row>
    <row r="41" spans="1:14" x14ac:dyDescent="0.35">
      <c r="A41" s="51">
        <v>9</v>
      </c>
      <c r="B41" s="52" t="s">
        <v>16</v>
      </c>
      <c r="C41" s="80" t="s">
        <v>17</v>
      </c>
      <c r="D41" s="48">
        <v>3436.8</v>
      </c>
      <c r="E41" s="74">
        <v>360</v>
      </c>
      <c r="F41" s="3"/>
      <c r="G41" s="98" t="str">
        <f t="shared" ref="G41:G50" si="7">IF(F41="","",ROUND(E41*TRUNC(F41,2),2))</f>
        <v/>
      </c>
      <c r="H41" s="49" t="str">
        <f t="shared" si="6"/>
        <v>Attenzione prezzo non valorizzato!</v>
      </c>
      <c r="I41" s="106"/>
      <c r="J41" s="79"/>
      <c r="M41" s="107"/>
    </row>
    <row r="42" spans="1:14" x14ac:dyDescent="0.35">
      <c r="A42" s="51">
        <v>10</v>
      </c>
      <c r="B42" s="52" t="s">
        <v>18</v>
      </c>
      <c r="C42" s="53" t="s">
        <v>19</v>
      </c>
      <c r="D42" s="48">
        <v>89.38</v>
      </c>
      <c r="E42" s="74">
        <v>264</v>
      </c>
      <c r="F42" s="3"/>
      <c r="G42" s="98" t="str">
        <f t="shared" si="7"/>
        <v/>
      </c>
      <c r="H42" s="49" t="str">
        <f t="shared" si="6"/>
        <v>Attenzione prezzo non valorizzato!</v>
      </c>
      <c r="J42" s="79"/>
    </row>
    <row r="43" spans="1:14" x14ac:dyDescent="0.35">
      <c r="A43" s="51">
        <v>11</v>
      </c>
      <c r="B43" s="52" t="s">
        <v>20</v>
      </c>
      <c r="C43" s="53" t="s">
        <v>21</v>
      </c>
      <c r="D43" s="48">
        <v>123.22</v>
      </c>
      <c r="E43" s="74">
        <v>561</v>
      </c>
      <c r="F43" s="3"/>
      <c r="G43" s="98" t="str">
        <f t="shared" si="7"/>
        <v/>
      </c>
      <c r="H43" s="49" t="str">
        <f t="shared" si="6"/>
        <v>Attenzione prezzo non valorizzato!</v>
      </c>
    </row>
    <row r="44" spans="1:14" x14ac:dyDescent="0.35">
      <c r="A44" s="51">
        <v>12</v>
      </c>
      <c r="B44" s="52" t="s">
        <v>22</v>
      </c>
      <c r="C44" s="53" t="s">
        <v>23</v>
      </c>
      <c r="D44" s="48">
        <v>461.27</v>
      </c>
      <c r="E44" s="74">
        <v>4</v>
      </c>
      <c r="F44" s="3"/>
      <c r="G44" s="98" t="str">
        <f t="shared" si="7"/>
        <v/>
      </c>
      <c r="H44" s="49" t="str">
        <f t="shared" si="6"/>
        <v>Attenzione prezzo non valorizzato!</v>
      </c>
      <c r="I44" s="63"/>
    </row>
    <row r="45" spans="1:14" x14ac:dyDescent="0.35">
      <c r="A45" s="51">
        <v>13</v>
      </c>
      <c r="B45" s="52" t="s">
        <v>24</v>
      </c>
      <c r="C45" s="53" t="s">
        <v>25</v>
      </c>
      <c r="D45" s="48">
        <v>484.76</v>
      </c>
      <c r="E45" s="74">
        <v>41</v>
      </c>
      <c r="F45" s="3"/>
      <c r="G45" s="98" t="str">
        <f t="shared" si="7"/>
        <v/>
      </c>
      <c r="H45" s="49" t="str">
        <f t="shared" si="6"/>
        <v>Attenzione prezzo non valorizzato!</v>
      </c>
      <c r="I45" s="108"/>
      <c r="J45" s="108"/>
      <c r="K45" s="108"/>
    </row>
    <row r="46" spans="1:14" x14ac:dyDescent="0.35">
      <c r="A46" s="51">
        <v>14</v>
      </c>
      <c r="B46" s="52" t="s">
        <v>26</v>
      </c>
      <c r="C46" s="53" t="s">
        <v>27</v>
      </c>
      <c r="D46" s="48">
        <v>563.59</v>
      </c>
      <c r="E46" s="74">
        <v>8</v>
      </c>
      <c r="F46" s="3"/>
      <c r="G46" s="98" t="str">
        <f t="shared" si="7"/>
        <v/>
      </c>
      <c r="H46" s="49" t="str">
        <f t="shared" si="6"/>
        <v>Attenzione prezzo non valorizzato!</v>
      </c>
      <c r="I46" s="108"/>
      <c r="J46" s="108"/>
      <c r="K46" s="108"/>
    </row>
    <row r="47" spans="1:14" x14ac:dyDescent="0.35">
      <c r="A47" s="51">
        <v>15</v>
      </c>
      <c r="B47" s="52" t="s">
        <v>28</v>
      </c>
      <c r="C47" s="80" t="s">
        <v>29</v>
      </c>
      <c r="D47" s="48">
        <v>291.87</v>
      </c>
      <c r="E47" s="74">
        <v>413</v>
      </c>
      <c r="F47" s="3"/>
      <c r="G47" s="98" t="str">
        <f t="shared" si="7"/>
        <v/>
      </c>
      <c r="H47" s="49" t="str">
        <f t="shared" si="6"/>
        <v>Attenzione prezzo non valorizzato!</v>
      </c>
      <c r="I47" s="108"/>
      <c r="J47" s="108"/>
      <c r="K47" s="108"/>
    </row>
    <row r="48" spans="1:14" x14ac:dyDescent="0.35">
      <c r="A48" s="51">
        <v>16</v>
      </c>
      <c r="B48" s="52" t="s">
        <v>30</v>
      </c>
      <c r="C48" s="80" t="s">
        <v>31</v>
      </c>
      <c r="D48" s="48">
        <v>575.91</v>
      </c>
      <c r="E48" s="74">
        <v>53</v>
      </c>
      <c r="F48" s="3"/>
      <c r="G48" s="98" t="str">
        <f t="shared" si="7"/>
        <v/>
      </c>
      <c r="H48" s="49" t="str">
        <f t="shared" si="6"/>
        <v>Attenzione prezzo non valorizzato!</v>
      </c>
      <c r="K48" s="108"/>
    </row>
    <row r="49" spans="1:14" x14ac:dyDescent="0.35">
      <c r="A49" s="51">
        <v>17</v>
      </c>
      <c r="B49" s="52" t="s">
        <v>32</v>
      </c>
      <c r="C49" s="80" t="s">
        <v>33</v>
      </c>
      <c r="D49" s="48">
        <v>671.51</v>
      </c>
      <c r="E49" s="74">
        <v>594</v>
      </c>
      <c r="F49" s="3"/>
      <c r="G49" s="98" t="str">
        <f t="shared" si="7"/>
        <v/>
      </c>
      <c r="H49" s="49" t="str">
        <f t="shared" si="6"/>
        <v>Attenzione prezzo non valorizzato!</v>
      </c>
      <c r="K49" s="109"/>
    </row>
    <row r="50" spans="1:14" x14ac:dyDescent="0.35">
      <c r="A50" s="51">
        <v>18</v>
      </c>
      <c r="B50" s="110" t="s">
        <v>34</v>
      </c>
      <c r="C50" s="80" t="s">
        <v>62</v>
      </c>
      <c r="D50" s="48">
        <v>1275</v>
      </c>
      <c r="E50" s="74">
        <v>198</v>
      </c>
      <c r="F50" s="3"/>
      <c r="G50" s="98" t="str">
        <f t="shared" si="7"/>
        <v/>
      </c>
      <c r="H50" s="49" t="str">
        <f t="shared" si="6"/>
        <v>Attenzione prezzo non valorizzato!</v>
      </c>
      <c r="K50" s="109"/>
    </row>
    <row r="51" spans="1:14" x14ac:dyDescent="0.35">
      <c r="C51" s="57" t="s">
        <v>132</v>
      </c>
      <c r="D51" s="1"/>
      <c r="E51" s="102" t="s">
        <v>138</v>
      </c>
      <c r="G51" s="103"/>
      <c r="H51" s="104" t="str">
        <f>IF(D51="","Attenzione indicare il Brand 1!","")</f>
        <v>Attenzione indicare il Brand 1!</v>
      </c>
    </row>
    <row r="52" spans="1:14" x14ac:dyDescent="0.35">
      <c r="A52" s="58" t="s">
        <v>77</v>
      </c>
      <c r="B52" s="59" t="s">
        <v>78</v>
      </c>
      <c r="C52" s="60" t="s">
        <v>0</v>
      </c>
      <c r="D52" s="101"/>
      <c r="E52" s="100"/>
      <c r="F52" s="60" t="s">
        <v>79</v>
      </c>
      <c r="G52" s="100"/>
      <c r="H52" s="60" t="s">
        <v>112</v>
      </c>
      <c r="J52" s="62"/>
      <c r="K52" s="63"/>
      <c r="M52" s="64"/>
      <c r="N52" s="46"/>
    </row>
    <row r="53" spans="1:14" x14ac:dyDescent="0.35">
      <c r="A53" s="51">
        <v>19</v>
      </c>
      <c r="B53" s="52" t="s">
        <v>72</v>
      </c>
      <c r="C53" s="53" t="s">
        <v>63</v>
      </c>
      <c r="D53" s="101"/>
      <c r="E53" s="100"/>
      <c r="F53" s="2"/>
      <c r="G53" s="100"/>
      <c r="H53" s="49" t="str">
        <f>IF(F53="","Attenzione prezzo non valorizzato!","")</f>
        <v>Attenzione prezzo non valorizzato!</v>
      </c>
    </row>
    <row r="54" spans="1:14" x14ac:dyDescent="0.35">
      <c r="C54" s="57" t="s">
        <v>133</v>
      </c>
      <c r="D54" s="1"/>
      <c r="E54" s="102" t="s">
        <v>138</v>
      </c>
      <c r="G54" s="103"/>
      <c r="H54" s="104" t="str">
        <f>IF(D54="","Attenzione indicare il Brand 2!","")</f>
        <v>Attenzione indicare il Brand 2!</v>
      </c>
    </row>
    <row r="55" spans="1:14" x14ac:dyDescent="0.35">
      <c r="A55" s="58" t="s">
        <v>77</v>
      </c>
      <c r="B55" s="59" t="s">
        <v>78</v>
      </c>
      <c r="C55" s="60" t="s">
        <v>0</v>
      </c>
      <c r="D55" s="101"/>
      <c r="E55" s="100"/>
      <c r="F55" s="60" t="s">
        <v>79</v>
      </c>
      <c r="G55" s="100"/>
      <c r="H55" s="60" t="s">
        <v>112</v>
      </c>
      <c r="J55" s="62"/>
      <c r="K55" s="63"/>
      <c r="M55" s="64"/>
      <c r="N55" s="46"/>
    </row>
    <row r="56" spans="1:14" x14ac:dyDescent="0.35">
      <c r="A56" s="51">
        <v>19</v>
      </c>
      <c r="B56" s="52" t="s">
        <v>72</v>
      </c>
      <c r="C56" s="53" t="s">
        <v>63</v>
      </c>
      <c r="D56" s="101"/>
      <c r="E56" s="100"/>
      <c r="F56" s="2"/>
      <c r="G56" s="100"/>
      <c r="H56" s="49" t="str">
        <f>IF(F56="","Attenzione prezzo non valorizzato!","")</f>
        <v>Attenzione prezzo non valorizzato!</v>
      </c>
    </row>
    <row r="57" spans="1:14" x14ac:dyDescent="0.35">
      <c r="C57" s="57" t="s">
        <v>115</v>
      </c>
      <c r="E57" s="8"/>
    </row>
    <row r="58" spans="1:14" x14ac:dyDescent="0.35">
      <c r="A58" s="58" t="s">
        <v>77</v>
      </c>
      <c r="B58" s="59" t="s">
        <v>78</v>
      </c>
      <c r="C58" s="60" t="s">
        <v>0</v>
      </c>
      <c r="D58" s="60" t="s">
        <v>60</v>
      </c>
      <c r="E58" s="61" t="s">
        <v>147</v>
      </c>
      <c r="F58" s="60" t="s">
        <v>79</v>
      </c>
      <c r="G58" s="60" t="s">
        <v>80</v>
      </c>
      <c r="H58" s="60" t="s">
        <v>112</v>
      </c>
      <c r="J58" s="62"/>
      <c r="K58" s="63"/>
      <c r="M58" s="64"/>
      <c r="N58" s="46"/>
    </row>
    <row r="59" spans="1:14" x14ac:dyDescent="0.35">
      <c r="A59" s="51">
        <v>19</v>
      </c>
      <c r="B59" s="52" t="s">
        <v>72</v>
      </c>
      <c r="C59" s="53" t="s">
        <v>63</v>
      </c>
      <c r="D59" s="48">
        <v>2108</v>
      </c>
      <c r="E59" s="74">
        <v>24</v>
      </c>
      <c r="F59" s="48" t="str">
        <f>IF(F53="","",IF(F56="","",ROUND(AVERAGE(TRUNC(F53,2),TRUNC(F56,2)),2)))</f>
        <v/>
      </c>
      <c r="G59" s="98" t="str">
        <f>IF(F59="","",ROUND(E59*F59,2))</f>
        <v/>
      </c>
      <c r="H59" s="49" t="str">
        <f>IF(F59="","Attenzione prezzo non valorizzato!",IF(F59&gt;D59,"Attenzione prezzo offerto superiore alla BdA!",""))</f>
        <v>Attenzione prezzo non valorizzato!</v>
      </c>
    </row>
    <row r="60" spans="1:14" x14ac:dyDescent="0.35">
      <c r="C60" s="57" t="s">
        <v>114</v>
      </c>
      <c r="E60" s="8"/>
    </row>
    <row r="61" spans="1:14" x14ac:dyDescent="0.35">
      <c r="A61" s="58" t="s">
        <v>77</v>
      </c>
      <c r="B61" s="59" t="s">
        <v>78</v>
      </c>
      <c r="C61" s="60" t="s">
        <v>0</v>
      </c>
      <c r="D61" s="60" t="s">
        <v>60</v>
      </c>
      <c r="E61" s="61" t="s">
        <v>147</v>
      </c>
      <c r="F61" s="60" t="s">
        <v>79</v>
      </c>
      <c r="G61" s="60" t="s">
        <v>80</v>
      </c>
      <c r="H61" s="60" t="s">
        <v>112</v>
      </c>
      <c r="J61" s="62"/>
      <c r="K61" s="63"/>
      <c r="M61" s="64"/>
      <c r="N61" s="46"/>
    </row>
    <row r="62" spans="1:14" x14ac:dyDescent="0.35">
      <c r="A62" s="51">
        <v>20</v>
      </c>
      <c r="B62" s="99" t="s">
        <v>35</v>
      </c>
      <c r="C62" s="99" t="s">
        <v>64</v>
      </c>
      <c r="D62" s="48">
        <v>180</v>
      </c>
      <c r="E62" s="74">
        <v>5</v>
      </c>
      <c r="F62" s="3"/>
      <c r="G62" s="98" t="str">
        <f>IF(F62="","",ROUND(E62*TRUNC(F62,2),2))</f>
        <v/>
      </c>
      <c r="H62" s="49" t="str">
        <f>IF(F62="","Attenzione prezzo non valorizzato!",IF(F62&gt;D62,"Attenzione prezzo offerto superiore alla BdA!",""))</f>
        <v>Attenzione prezzo non valorizzato!</v>
      </c>
      <c r="I62" s="40"/>
    </row>
    <row r="63" spans="1:14" x14ac:dyDescent="0.35">
      <c r="A63" s="51">
        <v>21</v>
      </c>
      <c r="B63" s="99" t="s">
        <v>36</v>
      </c>
      <c r="C63" s="99" t="s">
        <v>61</v>
      </c>
      <c r="D63" s="48">
        <v>230</v>
      </c>
      <c r="E63" s="74">
        <v>8</v>
      </c>
      <c r="F63" s="3"/>
      <c r="G63" s="98" t="str">
        <f>IF(F63="","",ROUND(E63*TRUNC(F63,2),2))</f>
        <v/>
      </c>
      <c r="H63" s="49" t="str">
        <f>IF(F63="","Attenzione prezzo non valorizzato!",IF(F63&gt;D63,"Attenzione prezzo offerto superiore alla BdA!",""))</f>
        <v>Attenzione prezzo non valorizzato!</v>
      </c>
      <c r="I63" s="40"/>
    </row>
    <row r="64" spans="1:14" x14ac:dyDescent="0.35">
      <c r="A64" s="51">
        <v>22</v>
      </c>
      <c r="B64" s="99" t="s">
        <v>37</v>
      </c>
      <c r="C64" s="99" t="s">
        <v>65</v>
      </c>
      <c r="D64" s="48">
        <v>268</v>
      </c>
      <c r="E64" s="74">
        <v>32</v>
      </c>
      <c r="F64" s="3"/>
      <c r="G64" s="98" t="str">
        <f>IF(F64="","",ROUND(E64*TRUNC(F64,2),2))</f>
        <v/>
      </c>
      <c r="H64" s="49" t="str">
        <f>IF(F64="","Attenzione prezzo non valorizzato!",IF(F64&gt;D64,"Attenzione prezzo offerto superiore alla BdA!",""))</f>
        <v>Attenzione prezzo non valorizzato!</v>
      </c>
      <c r="I64" s="40" t="str">
        <f>G59</f>
        <v/>
      </c>
    </row>
    <row r="65" spans="1:14" x14ac:dyDescent="0.35">
      <c r="A65" s="51">
        <v>23</v>
      </c>
      <c r="B65" s="99" t="s">
        <v>38</v>
      </c>
      <c r="C65" s="99" t="s">
        <v>66</v>
      </c>
      <c r="D65" s="48">
        <v>380</v>
      </c>
      <c r="E65" s="74">
        <v>21</v>
      </c>
      <c r="F65" s="3"/>
      <c r="G65" s="98" t="str">
        <f>IF(F65="","",ROUND(E65*TRUNC(F65,2),2))</f>
        <v/>
      </c>
      <c r="H65" s="49" t="str">
        <f>IF(F65="","Attenzione prezzo non valorizzato!",IF(F65&gt;D65,"Attenzione prezzo offerto superiore alla BdA!",""))</f>
        <v>Attenzione prezzo non valorizzato!</v>
      </c>
      <c r="I65" s="40"/>
    </row>
    <row r="66" spans="1:14" x14ac:dyDescent="0.35">
      <c r="A66" s="88"/>
      <c r="C66" s="63"/>
      <c r="G66" s="10">
        <f>SUM(G31:G37)+SUM(G40:G50)+SUM(G59)+SUM(G62:G65)</f>
        <v>0</v>
      </c>
      <c r="H66" s="11" t="s">
        <v>39</v>
      </c>
    </row>
    <row r="67" spans="1:14" x14ac:dyDescent="0.35">
      <c r="G67" s="40"/>
    </row>
    <row r="68" spans="1:14" x14ac:dyDescent="0.35">
      <c r="C68" s="57" t="s">
        <v>116</v>
      </c>
      <c r="E68" s="8"/>
    </row>
    <row r="69" spans="1:14" x14ac:dyDescent="0.35">
      <c r="A69" s="58" t="s">
        <v>77</v>
      </c>
      <c r="B69" s="59" t="s">
        <v>78</v>
      </c>
      <c r="C69" s="60" t="s">
        <v>0</v>
      </c>
      <c r="D69" s="60" t="s">
        <v>60</v>
      </c>
      <c r="E69" s="61" t="s">
        <v>147</v>
      </c>
      <c r="F69" s="60" t="s">
        <v>79</v>
      </c>
      <c r="G69" s="60" t="s">
        <v>80</v>
      </c>
      <c r="H69" s="60" t="s">
        <v>112</v>
      </c>
      <c r="J69" s="62"/>
      <c r="K69" s="63"/>
      <c r="M69" s="64"/>
      <c r="N69" s="46"/>
    </row>
    <row r="70" spans="1:14" ht="29" customHeight="1" x14ac:dyDescent="0.35">
      <c r="A70" s="51">
        <v>24</v>
      </c>
      <c r="B70" s="52" t="s">
        <v>68</v>
      </c>
      <c r="C70" s="53" t="s">
        <v>67</v>
      </c>
      <c r="D70" s="48">
        <v>32219.200000000001</v>
      </c>
      <c r="E70" s="74">
        <v>5</v>
      </c>
      <c r="F70" s="3"/>
      <c r="G70" s="48" t="str">
        <f>IF(F70="","",ROUND(E70*TRUNC(F70,2),2))</f>
        <v/>
      </c>
      <c r="H70" s="49" t="str">
        <f>IF(F70="","Attenzione prezzo non valorizzato!",IF(F70&gt;D70,"Attenzione prezzo offerto superiore alla BdA!",""))</f>
        <v>Attenzione prezzo non valorizzato!</v>
      </c>
      <c r="I70" s="78"/>
      <c r="J70" s="78"/>
      <c r="K70" s="78"/>
    </row>
    <row r="71" spans="1:14" ht="43.5" customHeight="1" x14ac:dyDescent="0.35">
      <c r="A71" s="51">
        <v>25</v>
      </c>
      <c r="B71" s="52" t="s">
        <v>69</v>
      </c>
      <c r="C71" s="53" t="s">
        <v>70</v>
      </c>
      <c r="D71" s="76">
        <v>52654.400000000001</v>
      </c>
      <c r="E71" s="74">
        <v>9</v>
      </c>
      <c r="F71" s="3"/>
      <c r="G71" s="48" t="str">
        <f t="shared" ref="G71:G72" si="8">IF(F71="","",ROUND(E71*TRUNC(F71,2),2))</f>
        <v/>
      </c>
      <c r="H71" s="49" t="str">
        <f>IF(F71="","Attenzione prezzo non valorizzato!",IF(F71&gt;D71,"Attenzione prezzo offerto superiore alla BdA!",""))</f>
        <v>Attenzione prezzo non valorizzato!</v>
      </c>
      <c r="J71" s="97"/>
      <c r="K71" s="97"/>
    </row>
    <row r="72" spans="1:14" ht="29" x14ac:dyDescent="0.35">
      <c r="A72" s="51">
        <v>26</v>
      </c>
      <c r="B72" s="52" t="s">
        <v>73</v>
      </c>
      <c r="C72" s="53" t="s">
        <v>71</v>
      </c>
      <c r="D72" s="48">
        <v>781.34</v>
      </c>
      <c r="E72" s="74">
        <v>7</v>
      </c>
      <c r="F72" s="3"/>
      <c r="G72" s="48" t="str">
        <f t="shared" si="8"/>
        <v/>
      </c>
      <c r="H72" s="49" t="str">
        <f>IF(F72="","Attenzione prezzo non valorizzato!",IF(F72&gt;D72,"Attenzione prezzo offerto superiore alla BdA!",""))</f>
        <v>Attenzione prezzo non valorizzato!</v>
      </c>
      <c r="I72" s="78"/>
      <c r="J72" s="78"/>
      <c r="K72" s="78"/>
    </row>
    <row r="73" spans="1:14" x14ac:dyDescent="0.35">
      <c r="C73" s="63"/>
      <c r="G73" s="10">
        <f>SUM(G70:G72)</f>
        <v>0</v>
      </c>
      <c r="H73" s="11" t="s">
        <v>40</v>
      </c>
    </row>
    <row r="75" spans="1:14" x14ac:dyDescent="0.35">
      <c r="C75" s="57" t="s">
        <v>117</v>
      </c>
      <c r="E75" s="8"/>
    </row>
    <row r="76" spans="1:14" x14ac:dyDescent="0.35">
      <c r="A76" s="71" t="s">
        <v>77</v>
      </c>
      <c r="B76" s="59" t="s">
        <v>78</v>
      </c>
      <c r="C76" s="60" t="s">
        <v>0</v>
      </c>
      <c r="D76" s="60" t="s">
        <v>60</v>
      </c>
      <c r="E76" s="61" t="s">
        <v>147</v>
      </c>
      <c r="F76" s="60" t="s">
        <v>79</v>
      </c>
      <c r="G76" s="60" t="s">
        <v>80</v>
      </c>
      <c r="H76" s="60" t="s">
        <v>112</v>
      </c>
      <c r="J76" s="62"/>
      <c r="K76" s="63"/>
      <c r="M76" s="64"/>
      <c r="N76" s="46"/>
    </row>
    <row r="77" spans="1:14" ht="29" x14ac:dyDescent="0.35">
      <c r="A77" s="51">
        <v>27</v>
      </c>
      <c r="B77" s="73" t="s">
        <v>81</v>
      </c>
      <c r="C77" s="53" t="s">
        <v>141</v>
      </c>
      <c r="D77" s="48">
        <v>204.06</v>
      </c>
      <c r="E77" s="74">
        <v>797</v>
      </c>
      <c r="F77" s="3"/>
      <c r="G77" s="48" t="str">
        <f>IF(F77="","",ROUND(E77*TRUNC(F77,2),2))</f>
        <v/>
      </c>
      <c r="H77" s="49" t="str">
        <f t="shared" ref="H77:H87" si="9">IF(F77="","Attenzione prezzo non valorizzato!",IF(F77&gt;D77,"Attenzione prezzo offerto superiore alla BdA!",""))</f>
        <v>Attenzione prezzo non valorizzato!</v>
      </c>
    </row>
    <row r="78" spans="1:14" ht="29" x14ac:dyDescent="0.35">
      <c r="A78" s="51">
        <v>28</v>
      </c>
      <c r="B78" s="73" t="s">
        <v>82</v>
      </c>
      <c r="C78" s="53" t="s">
        <v>142</v>
      </c>
      <c r="D78" s="48">
        <v>239.59</v>
      </c>
      <c r="E78" s="74">
        <v>1728</v>
      </c>
      <c r="F78" s="3"/>
      <c r="G78" s="48" t="str">
        <f t="shared" ref="G78:G87" si="10">IF(F78="","",ROUND(E78*TRUNC(F78,2),2))</f>
        <v/>
      </c>
      <c r="H78" s="49" t="str">
        <f t="shared" si="9"/>
        <v>Attenzione prezzo non valorizzato!</v>
      </c>
    </row>
    <row r="79" spans="1:14" ht="29" x14ac:dyDescent="0.35">
      <c r="A79" s="51">
        <v>29</v>
      </c>
      <c r="B79" s="73" t="s">
        <v>83</v>
      </c>
      <c r="C79" s="53" t="s">
        <v>143</v>
      </c>
      <c r="D79" s="48">
        <v>270.58999999999997</v>
      </c>
      <c r="E79" s="74">
        <v>1285</v>
      </c>
      <c r="F79" s="3"/>
      <c r="G79" s="48" t="str">
        <f t="shared" si="10"/>
        <v/>
      </c>
      <c r="H79" s="49" t="str">
        <f t="shared" si="9"/>
        <v>Attenzione prezzo non valorizzato!</v>
      </c>
    </row>
    <row r="80" spans="1:14" ht="43.5" customHeight="1" x14ac:dyDescent="0.35">
      <c r="A80" s="51">
        <v>30</v>
      </c>
      <c r="B80" s="73" t="s">
        <v>84</v>
      </c>
      <c r="C80" s="53" t="s">
        <v>41</v>
      </c>
      <c r="D80" s="48">
        <v>629.36</v>
      </c>
      <c r="E80" s="74">
        <v>103</v>
      </c>
      <c r="F80" s="3"/>
      <c r="G80" s="48" t="str">
        <f t="shared" si="10"/>
        <v/>
      </c>
      <c r="H80" s="49" t="str">
        <f t="shared" si="9"/>
        <v>Attenzione prezzo non valorizzato!</v>
      </c>
    </row>
    <row r="81" spans="1:14" ht="43.5" customHeight="1" x14ac:dyDescent="0.35">
      <c r="A81" s="51">
        <v>31</v>
      </c>
      <c r="B81" s="73" t="s">
        <v>85</v>
      </c>
      <c r="C81" s="53" t="s">
        <v>42</v>
      </c>
      <c r="D81" s="48">
        <v>881.31</v>
      </c>
      <c r="E81" s="74">
        <v>103</v>
      </c>
      <c r="F81" s="3"/>
      <c r="G81" s="48" t="str">
        <f t="shared" si="10"/>
        <v/>
      </c>
      <c r="H81" s="49" t="str">
        <f t="shared" si="9"/>
        <v>Attenzione prezzo non valorizzato!</v>
      </c>
    </row>
    <row r="82" spans="1:14" ht="43.5" customHeight="1" x14ac:dyDescent="0.35">
      <c r="A82" s="51">
        <v>32</v>
      </c>
      <c r="B82" s="73" t="s">
        <v>86</v>
      </c>
      <c r="C82" s="53" t="s">
        <v>43</v>
      </c>
      <c r="D82" s="48">
        <v>1187.72</v>
      </c>
      <c r="E82" s="74">
        <v>77</v>
      </c>
      <c r="F82" s="3"/>
      <c r="G82" s="48" t="str">
        <f t="shared" si="10"/>
        <v/>
      </c>
      <c r="H82" s="49" t="str">
        <f t="shared" si="9"/>
        <v>Attenzione prezzo non valorizzato!</v>
      </c>
    </row>
    <row r="83" spans="1:14" ht="29" x14ac:dyDescent="0.35">
      <c r="A83" s="51">
        <v>33</v>
      </c>
      <c r="B83" s="73" t="s">
        <v>87</v>
      </c>
      <c r="C83" s="53" t="s">
        <v>44</v>
      </c>
      <c r="D83" s="48">
        <v>228.43</v>
      </c>
      <c r="E83" s="74">
        <v>169</v>
      </c>
      <c r="F83" s="3"/>
      <c r="G83" s="48" t="str">
        <f t="shared" si="10"/>
        <v/>
      </c>
      <c r="H83" s="49" t="str">
        <f t="shared" si="9"/>
        <v>Attenzione prezzo non valorizzato!</v>
      </c>
    </row>
    <row r="84" spans="1:14" ht="42.5" customHeight="1" x14ac:dyDescent="0.35">
      <c r="A84" s="51">
        <v>34</v>
      </c>
      <c r="B84" s="73" t="s">
        <v>88</v>
      </c>
      <c r="C84" s="53" t="s">
        <v>74</v>
      </c>
      <c r="D84" s="48">
        <v>863.86</v>
      </c>
      <c r="E84" s="74">
        <v>38</v>
      </c>
      <c r="F84" s="3"/>
      <c r="G84" s="48" t="str">
        <f t="shared" si="10"/>
        <v/>
      </c>
      <c r="H84" s="49" t="str">
        <f t="shared" si="9"/>
        <v>Attenzione prezzo non valorizzato!</v>
      </c>
    </row>
    <row r="85" spans="1:14" x14ac:dyDescent="0.35">
      <c r="A85" s="51">
        <v>35</v>
      </c>
      <c r="B85" s="73" t="s">
        <v>126</v>
      </c>
      <c r="C85" s="53" t="s">
        <v>45</v>
      </c>
      <c r="D85" s="48">
        <v>168.06</v>
      </c>
      <c r="E85" s="74">
        <v>760</v>
      </c>
      <c r="F85" s="3"/>
      <c r="G85" s="48" t="str">
        <f t="shared" si="10"/>
        <v/>
      </c>
      <c r="H85" s="49" t="str">
        <f t="shared" si="9"/>
        <v>Attenzione prezzo non valorizzato!</v>
      </c>
    </row>
    <row r="86" spans="1:14" x14ac:dyDescent="0.35">
      <c r="A86" s="93">
        <v>36</v>
      </c>
      <c r="B86" s="94" t="s">
        <v>89</v>
      </c>
      <c r="C86" s="95" t="s">
        <v>46</v>
      </c>
      <c r="D86" s="91">
        <v>185.69</v>
      </c>
      <c r="E86" s="96">
        <v>729</v>
      </c>
      <c r="F86" s="3"/>
      <c r="G86" s="48" t="str">
        <f t="shared" si="10"/>
        <v/>
      </c>
      <c r="H86" s="49" t="str">
        <f t="shared" si="9"/>
        <v>Attenzione prezzo non valorizzato!</v>
      </c>
      <c r="I86" s="92"/>
      <c r="J86" s="68"/>
    </row>
    <row r="87" spans="1:14" x14ac:dyDescent="0.35">
      <c r="A87" s="51">
        <v>37</v>
      </c>
      <c r="B87" s="52" t="s">
        <v>90</v>
      </c>
      <c r="C87" s="53" t="s">
        <v>47</v>
      </c>
      <c r="D87" s="48">
        <v>36.520000000000003</v>
      </c>
      <c r="E87" s="74">
        <v>3772</v>
      </c>
      <c r="F87" s="3"/>
      <c r="G87" s="48" t="str">
        <f t="shared" si="10"/>
        <v/>
      </c>
      <c r="H87" s="49" t="str">
        <f t="shared" si="9"/>
        <v>Attenzione prezzo non valorizzato!</v>
      </c>
      <c r="I87" s="92"/>
    </row>
    <row r="88" spans="1:14" x14ac:dyDescent="0.35">
      <c r="A88" s="88"/>
      <c r="C88" s="89"/>
      <c r="D88" s="40"/>
      <c r="F88" s="40"/>
      <c r="G88" s="10">
        <f>SUM(G77:G87)</f>
        <v>0</v>
      </c>
      <c r="H88" s="11" t="s">
        <v>108</v>
      </c>
      <c r="I88" s="90"/>
    </row>
    <row r="89" spans="1:14" x14ac:dyDescent="0.35">
      <c r="D89" s="40"/>
      <c r="F89" s="40"/>
      <c r="G89" s="40"/>
      <c r="I89" s="46"/>
    </row>
    <row r="90" spans="1:14" x14ac:dyDescent="0.35">
      <c r="C90" s="57" t="s">
        <v>119</v>
      </c>
      <c r="E90" s="8"/>
    </row>
    <row r="91" spans="1:14" x14ac:dyDescent="0.35">
      <c r="A91" s="71" t="s">
        <v>77</v>
      </c>
      <c r="B91" s="72" t="s">
        <v>78</v>
      </c>
      <c r="C91" s="60" t="s">
        <v>0</v>
      </c>
      <c r="D91" s="60" t="s">
        <v>60</v>
      </c>
      <c r="E91" s="61" t="s">
        <v>147</v>
      </c>
      <c r="F91" s="60" t="s">
        <v>140</v>
      </c>
      <c r="G91" s="60" t="s">
        <v>150</v>
      </c>
      <c r="H91" s="60" t="s">
        <v>112</v>
      </c>
      <c r="J91" s="62"/>
      <c r="K91" s="63"/>
      <c r="M91" s="64"/>
      <c r="N91" s="46"/>
    </row>
    <row r="92" spans="1:14" ht="44" customHeight="1" x14ac:dyDescent="0.35">
      <c r="A92" s="51">
        <v>38</v>
      </c>
      <c r="B92" s="52" t="s">
        <v>91</v>
      </c>
      <c r="C92" s="53" t="s">
        <v>129</v>
      </c>
      <c r="D92" s="69">
        <v>1.89E-2</v>
      </c>
      <c r="E92" s="87">
        <v>8.9499999999999996E-2</v>
      </c>
      <c r="F92" s="4"/>
      <c r="G92" s="48" t="str">
        <f>IF(F92="","",ROUND(E92*TRUNC(F92,5)*(D128)*36,2))</f>
        <v/>
      </c>
      <c r="H92" s="49" t="str">
        <f>IF(F92="","Attenzione prezzo non valorizzato!",IF(F92&gt;D92,"Attenzione prezzo offerto superiore alla BdA!",""))</f>
        <v>Attenzione prezzo non valorizzato!</v>
      </c>
      <c r="I92" s="77"/>
      <c r="K92" s="84"/>
      <c r="L92" s="84"/>
      <c r="M92" s="85"/>
    </row>
    <row r="93" spans="1:14" ht="44" customHeight="1" x14ac:dyDescent="0.35">
      <c r="A93" s="51">
        <v>39</v>
      </c>
      <c r="B93" s="52" t="s">
        <v>92</v>
      </c>
      <c r="C93" s="53" t="s">
        <v>130</v>
      </c>
      <c r="D93" s="69">
        <v>1.8689999999999998E-2</v>
      </c>
      <c r="E93" s="87">
        <v>7.0900000000000005E-2</v>
      </c>
      <c r="F93" s="4"/>
      <c r="G93" s="48" t="str">
        <f>IF(F93="","",ROUND(E93*TRUNC(F93,5)*(D128)*36,2))</f>
        <v/>
      </c>
      <c r="H93" s="49" t="str">
        <f>IF(F93="","Attenzione prezzo non valorizzato!",IF(F93&gt;D93,"Attenzione prezzo offerto superiore alla BdA!",""))</f>
        <v>Attenzione prezzo non valorizzato!</v>
      </c>
      <c r="I93" s="86"/>
      <c r="K93" s="142"/>
      <c r="L93" s="142"/>
      <c r="M93" s="142"/>
    </row>
    <row r="94" spans="1:14" ht="44" customHeight="1" x14ac:dyDescent="0.35">
      <c r="A94" s="51">
        <v>40</v>
      </c>
      <c r="B94" s="52" t="s">
        <v>93</v>
      </c>
      <c r="C94" s="53" t="s">
        <v>131</v>
      </c>
      <c r="D94" s="69">
        <v>2.1480000000000003E-2</v>
      </c>
      <c r="E94" s="87">
        <v>0.16220000000000001</v>
      </c>
      <c r="F94" s="4"/>
      <c r="G94" s="48" t="str">
        <f>IF(F94="","",ROUND(E94*TRUNC(F94,5)*(D128)*36,2))</f>
        <v/>
      </c>
      <c r="H94" s="49" t="str">
        <f>IF(F94="","Attenzione prezzo non valorizzato!",IF(F94&gt;D94,"Attenzione prezzo offerto superiore alla BdA!",""))</f>
        <v>Attenzione prezzo non valorizzato!</v>
      </c>
      <c r="I94" s="86"/>
      <c r="K94" s="142"/>
      <c r="L94" s="142"/>
      <c r="M94" s="142"/>
    </row>
    <row r="95" spans="1:14" ht="44" customHeight="1" x14ac:dyDescent="0.35">
      <c r="A95" s="51">
        <v>41</v>
      </c>
      <c r="B95" s="52" t="s">
        <v>94</v>
      </c>
      <c r="C95" s="53" t="s">
        <v>48</v>
      </c>
      <c r="D95" s="69">
        <v>1.933E-2</v>
      </c>
      <c r="E95" s="87">
        <v>0.24759999999999999</v>
      </c>
      <c r="F95" s="4"/>
      <c r="G95" s="48" t="str">
        <f>IF(F95="","",ROUND(E95*TRUNC(F95,5)*(D129)*36,2))</f>
        <v/>
      </c>
      <c r="H95" s="49" t="str">
        <f>IF(F95="","Attenzione prezzo non valorizzato!",IF(F95&gt;D95,"Attenzione prezzo offerto superiore alla BdA!",""))</f>
        <v>Attenzione prezzo non valorizzato!</v>
      </c>
      <c r="I95" s="77"/>
      <c r="K95" s="142"/>
      <c r="L95" s="142"/>
      <c r="M95" s="142"/>
    </row>
    <row r="96" spans="1:14" x14ac:dyDescent="0.35">
      <c r="E96" s="37"/>
      <c r="G96" s="10">
        <f>SUM(G92:G95)</f>
        <v>0</v>
      </c>
      <c r="H96" s="11" t="s">
        <v>104</v>
      </c>
      <c r="I96" s="75"/>
      <c r="J96" s="68"/>
    </row>
    <row r="97" spans="1:14" x14ac:dyDescent="0.35">
      <c r="E97" s="37"/>
      <c r="G97" s="40"/>
      <c r="I97" s="46"/>
      <c r="K97" s="83"/>
    </row>
    <row r="98" spans="1:14" x14ac:dyDescent="0.35">
      <c r="E98" s="37"/>
      <c r="G98" s="40"/>
      <c r="I98" s="46"/>
    </row>
    <row r="99" spans="1:14" x14ac:dyDescent="0.35">
      <c r="C99" s="57" t="s">
        <v>120</v>
      </c>
      <c r="E99" s="8"/>
    </row>
    <row r="100" spans="1:14" x14ac:dyDescent="0.35">
      <c r="A100" s="71" t="s">
        <v>77</v>
      </c>
      <c r="B100" s="72" t="s">
        <v>78</v>
      </c>
      <c r="C100" s="60" t="s">
        <v>0</v>
      </c>
      <c r="D100" s="60" t="s">
        <v>60</v>
      </c>
      <c r="E100" s="61" t="s">
        <v>147</v>
      </c>
      <c r="F100" s="60" t="s">
        <v>140</v>
      </c>
      <c r="G100" s="60" t="s">
        <v>150</v>
      </c>
      <c r="H100" s="60" t="s">
        <v>112</v>
      </c>
      <c r="J100" s="62"/>
      <c r="K100" s="63"/>
      <c r="M100" s="64"/>
      <c r="N100" s="46"/>
    </row>
    <row r="101" spans="1:14" x14ac:dyDescent="0.35">
      <c r="A101" s="51">
        <v>42</v>
      </c>
      <c r="B101" s="52" t="s">
        <v>95</v>
      </c>
      <c r="C101" s="80" t="s">
        <v>128</v>
      </c>
      <c r="D101" s="81">
        <v>0.01</v>
      </c>
      <c r="E101" s="82">
        <v>1440577</v>
      </c>
      <c r="F101" s="4"/>
      <c r="G101" s="76" t="str">
        <f>IF(F101="","",ROUND((E101*(TRUNC(F101,5)+ROUND(AVERAGE(TRUNC(F92,5),TRUNC(F93,5),TRUNC(F94,5)),5))*36),2))</f>
        <v/>
      </c>
      <c r="H101" s="49" t="str">
        <f>IF(F101="","Attenzione prezzo non valorizzato!",IF(F101&gt;D101,"Attenzione prezzo offerto superiore alla BdA!",""))</f>
        <v>Attenzione prezzo non valorizzato!</v>
      </c>
      <c r="I101" s="77"/>
      <c r="K101" s="78"/>
      <c r="L101" s="79"/>
    </row>
    <row r="102" spans="1:14" x14ac:dyDescent="0.35">
      <c r="E102" s="37"/>
      <c r="G102" s="10">
        <f>SUM(G101)</f>
        <v>0</v>
      </c>
      <c r="H102" s="11" t="s">
        <v>49</v>
      </c>
      <c r="I102" s="75"/>
      <c r="J102" s="68"/>
    </row>
    <row r="103" spans="1:14" x14ac:dyDescent="0.35">
      <c r="E103" s="37"/>
      <c r="G103" s="40"/>
      <c r="I103" s="46"/>
    </row>
    <row r="104" spans="1:14" x14ac:dyDescent="0.35">
      <c r="C104" s="57" t="s">
        <v>121</v>
      </c>
      <c r="E104" s="8"/>
    </row>
    <row r="105" spans="1:14" x14ac:dyDescent="0.35">
      <c r="A105" s="71" t="s">
        <v>77</v>
      </c>
      <c r="B105" s="72" t="s">
        <v>78</v>
      </c>
      <c r="C105" s="60" t="s">
        <v>0</v>
      </c>
      <c r="D105" s="60" t="s">
        <v>60</v>
      </c>
      <c r="E105" s="61" t="s">
        <v>147</v>
      </c>
      <c r="F105" s="60" t="s">
        <v>79</v>
      </c>
      <c r="G105" s="60" t="s">
        <v>80</v>
      </c>
      <c r="H105" s="60" t="s">
        <v>112</v>
      </c>
      <c r="J105" s="62"/>
      <c r="K105" s="63"/>
      <c r="M105" s="64"/>
      <c r="N105" s="46"/>
    </row>
    <row r="106" spans="1:14" x14ac:dyDescent="0.35">
      <c r="A106" s="51">
        <v>43</v>
      </c>
      <c r="B106" s="73" t="s">
        <v>96</v>
      </c>
      <c r="C106" s="53" t="s">
        <v>50</v>
      </c>
      <c r="D106" s="48">
        <v>45.33</v>
      </c>
      <c r="E106" s="74">
        <v>1267</v>
      </c>
      <c r="F106" s="3"/>
      <c r="G106" s="48" t="str">
        <f>IF(F106="","",ROUND(E106*TRUNC(F106,2),2))</f>
        <v/>
      </c>
      <c r="H106" s="49" t="str">
        <f t="shared" ref="H106:H112" si="11">IF(F106="","Attenzione prezzo non valorizzato!",IF(F106&gt;D106,"Attenzione prezzo offerto superiore alla BdA!",""))</f>
        <v>Attenzione prezzo non valorizzato!</v>
      </c>
      <c r="I106" s="50"/>
    </row>
    <row r="107" spans="1:14" ht="29.5" customHeight="1" x14ac:dyDescent="0.35">
      <c r="A107" s="51">
        <v>44</v>
      </c>
      <c r="B107" s="73" t="s">
        <v>97</v>
      </c>
      <c r="C107" s="53" t="s">
        <v>51</v>
      </c>
      <c r="D107" s="48">
        <v>37.99</v>
      </c>
      <c r="E107" s="74">
        <v>5726</v>
      </c>
      <c r="F107" s="3"/>
      <c r="G107" s="48" t="str">
        <f t="shared" ref="G107:G112" si="12">IF(F107="","",ROUND(E107*TRUNC(F107,2),2))</f>
        <v/>
      </c>
      <c r="H107" s="49" t="str">
        <f t="shared" si="11"/>
        <v>Attenzione prezzo non valorizzato!</v>
      </c>
      <c r="I107" s="50"/>
    </row>
    <row r="108" spans="1:14" ht="29.5" customHeight="1" x14ac:dyDescent="0.35">
      <c r="A108" s="51">
        <v>45</v>
      </c>
      <c r="B108" s="73" t="s">
        <v>98</v>
      </c>
      <c r="C108" s="53" t="s">
        <v>52</v>
      </c>
      <c r="D108" s="48">
        <v>35.67</v>
      </c>
      <c r="E108" s="74">
        <v>2650</v>
      </c>
      <c r="F108" s="3"/>
      <c r="G108" s="48" t="str">
        <f t="shared" si="12"/>
        <v/>
      </c>
      <c r="H108" s="49" t="str">
        <f t="shared" si="11"/>
        <v>Attenzione prezzo non valorizzato!</v>
      </c>
      <c r="I108" s="50"/>
    </row>
    <row r="109" spans="1:14" ht="29.5" customHeight="1" x14ac:dyDescent="0.35">
      <c r="A109" s="51">
        <v>46</v>
      </c>
      <c r="B109" s="73" t="s">
        <v>99</v>
      </c>
      <c r="C109" s="53" t="s">
        <v>53</v>
      </c>
      <c r="D109" s="48">
        <v>30.97</v>
      </c>
      <c r="E109" s="74">
        <v>4448</v>
      </c>
      <c r="F109" s="3"/>
      <c r="G109" s="48" t="str">
        <f t="shared" si="12"/>
        <v/>
      </c>
      <c r="H109" s="49" t="str">
        <f t="shared" si="11"/>
        <v>Attenzione prezzo non valorizzato!</v>
      </c>
      <c r="I109" s="50"/>
    </row>
    <row r="110" spans="1:14" x14ac:dyDescent="0.35">
      <c r="A110" s="51">
        <v>47</v>
      </c>
      <c r="B110" s="73" t="s">
        <v>100</v>
      </c>
      <c r="C110" s="53" t="s">
        <v>54</v>
      </c>
      <c r="D110" s="48">
        <v>546</v>
      </c>
      <c r="E110" s="74">
        <v>307</v>
      </c>
      <c r="F110" s="3"/>
      <c r="G110" s="48" t="str">
        <f t="shared" si="12"/>
        <v/>
      </c>
      <c r="H110" s="49" t="str">
        <f t="shared" si="11"/>
        <v>Attenzione prezzo non valorizzato!</v>
      </c>
      <c r="I110" s="50"/>
      <c r="J110" s="9"/>
    </row>
    <row r="111" spans="1:14" ht="29" customHeight="1" x14ac:dyDescent="0.35">
      <c r="A111" s="51">
        <v>48</v>
      </c>
      <c r="B111" s="73" t="s">
        <v>101</v>
      </c>
      <c r="C111" s="53" t="s">
        <v>55</v>
      </c>
      <c r="D111" s="48">
        <v>456</v>
      </c>
      <c r="E111" s="74">
        <v>439</v>
      </c>
      <c r="F111" s="3"/>
      <c r="G111" s="48" t="str">
        <f t="shared" si="12"/>
        <v/>
      </c>
      <c r="H111" s="49" t="str">
        <f t="shared" si="11"/>
        <v>Attenzione prezzo non valorizzato!</v>
      </c>
      <c r="I111" s="50"/>
      <c r="J111" s="9"/>
    </row>
    <row r="112" spans="1:14" ht="29" customHeight="1" x14ac:dyDescent="0.35">
      <c r="A112" s="51">
        <v>49</v>
      </c>
      <c r="B112" s="73" t="s">
        <v>102</v>
      </c>
      <c r="C112" s="53" t="s">
        <v>56</v>
      </c>
      <c r="D112" s="48">
        <v>810</v>
      </c>
      <c r="E112" s="74">
        <v>439</v>
      </c>
      <c r="F112" s="3"/>
      <c r="G112" s="48" t="str">
        <f t="shared" si="12"/>
        <v/>
      </c>
      <c r="H112" s="49" t="str">
        <f t="shared" si="11"/>
        <v>Attenzione prezzo non valorizzato!</v>
      </c>
      <c r="I112" s="50"/>
      <c r="J112" s="9"/>
    </row>
    <row r="113" spans="1:18" x14ac:dyDescent="0.35">
      <c r="C113" s="63"/>
      <c r="D113" s="63"/>
      <c r="F113" s="63"/>
      <c r="G113" s="10">
        <f>SUM(G106:G112)</f>
        <v>0</v>
      </c>
      <c r="H113" s="11" t="s">
        <v>57</v>
      </c>
      <c r="I113" s="46"/>
      <c r="J113" s="68"/>
    </row>
    <row r="114" spans="1:18" x14ac:dyDescent="0.35">
      <c r="C114" s="44"/>
      <c r="D114" s="68"/>
      <c r="F114" s="68"/>
    </row>
    <row r="115" spans="1:18" x14ac:dyDescent="0.35">
      <c r="C115" s="57" t="s">
        <v>122</v>
      </c>
      <c r="E115" s="8"/>
    </row>
    <row r="116" spans="1:18" x14ac:dyDescent="0.35">
      <c r="A116" s="71" t="s">
        <v>77</v>
      </c>
      <c r="B116" s="72" t="s">
        <v>78</v>
      </c>
      <c r="C116" s="60" t="s">
        <v>0</v>
      </c>
      <c r="D116" s="60" t="s">
        <v>60</v>
      </c>
      <c r="E116" s="61" t="s">
        <v>148</v>
      </c>
      <c r="F116" s="60" t="s">
        <v>139</v>
      </c>
      <c r="G116" s="60" t="s">
        <v>150</v>
      </c>
      <c r="H116" s="60" t="s">
        <v>112</v>
      </c>
      <c r="J116" s="62"/>
      <c r="K116" s="63"/>
      <c r="M116" s="64"/>
      <c r="N116" s="46"/>
    </row>
    <row r="117" spans="1:18" x14ac:dyDescent="0.35">
      <c r="A117" s="51">
        <v>50</v>
      </c>
      <c r="B117" s="52" t="s">
        <v>103</v>
      </c>
      <c r="C117" s="53" t="s">
        <v>58</v>
      </c>
      <c r="D117" s="69">
        <v>0</v>
      </c>
      <c r="E117" s="70">
        <v>2347616.7799999998</v>
      </c>
      <c r="F117" s="4"/>
      <c r="G117" s="48" t="str">
        <f>IF(F117="","",IF(F117="",0,ROUND(E117*(1-TRUNC(F117,5)),2)))</f>
        <v/>
      </c>
      <c r="H117" s="49" t="str">
        <f>IF(F117="","Attenzione prezzo non valorizzato!","")</f>
        <v>Attenzione prezzo non valorizzato!</v>
      </c>
    </row>
    <row r="118" spans="1:18" x14ac:dyDescent="0.35">
      <c r="G118" s="10">
        <f>TRUNC(SUM(G117),2)</f>
        <v>0</v>
      </c>
      <c r="H118" s="11" t="s">
        <v>75</v>
      </c>
      <c r="I118" s="50"/>
      <c r="J118" s="56"/>
    </row>
    <row r="121" spans="1:18" x14ac:dyDescent="0.35">
      <c r="C121" s="57" t="s">
        <v>123</v>
      </c>
      <c r="E121" s="8"/>
    </row>
    <row r="122" spans="1:18" x14ac:dyDescent="0.35">
      <c r="A122" s="58" t="s">
        <v>77</v>
      </c>
      <c r="B122" s="59" t="s">
        <v>78</v>
      </c>
      <c r="C122" s="60" t="s">
        <v>0</v>
      </c>
      <c r="D122" s="60" t="s">
        <v>60</v>
      </c>
      <c r="E122" s="61" t="s">
        <v>149</v>
      </c>
      <c r="F122" s="60" t="s">
        <v>139</v>
      </c>
      <c r="G122" s="60" t="s">
        <v>151</v>
      </c>
      <c r="H122" s="60" t="s">
        <v>112</v>
      </c>
      <c r="J122" s="62"/>
      <c r="K122" s="63"/>
      <c r="M122" s="64"/>
      <c r="N122" s="46"/>
    </row>
    <row r="123" spans="1:18" x14ac:dyDescent="0.35">
      <c r="A123" s="51">
        <v>51</v>
      </c>
      <c r="B123" s="52" t="s">
        <v>110</v>
      </c>
      <c r="C123" s="53" t="s">
        <v>125</v>
      </c>
      <c r="D123" s="65"/>
      <c r="E123" s="55">
        <f>ROUND(D130*20%*65%,2)</f>
        <v>0</v>
      </c>
      <c r="F123" s="66"/>
      <c r="G123" s="48">
        <f>E123</f>
        <v>0</v>
      </c>
      <c r="H123" s="67"/>
      <c r="I123" s="68"/>
    </row>
    <row r="124" spans="1:18" ht="29" x14ac:dyDescent="0.35">
      <c r="A124" s="51">
        <v>52</v>
      </c>
      <c r="B124" s="52" t="s">
        <v>111</v>
      </c>
      <c r="C124" s="53" t="s">
        <v>134</v>
      </c>
      <c r="D124" s="54">
        <v>0</v>
      </c>
      <c r="E124" s="55">
        <f>ROUND(D130*20%*35%,2)</f>
        <v>0</v>
      </c>
      <c r="F124" s="5"/>
      <c r="G124" s="48" t="str">
        <f>IF(F124="","",ROUND(E124*(1-TRUNC(F124,5)),2))</f>
        <v/>
      </c>
      <c r="H124" s="49" t="str">
        <f>IF(F124="","Attenzione prezzo non valorizzato!","")</f>
        <v>Attenzione prezzo non valorizzato!</v>
      </c>
      <c r="I124" s="50"/>
      <c r="J124" s="47"/>
      <c r="L124" s="14"/>
    </row>
    <row r="125" spans="1:18" x14ac:dyDescent="0.35">
      <c r="G125" s="10">
        <f>TRUNC(SUM(G123:G124),2)</f>
        <v>0</v>
      </c>
      <c r="H125" s="11" t="s">
        <v>59</v>
      </c>
      <c r="I125" s="12"/>
      <c r="J125" s="13"/>
    </row>
    <row r="126" spans="1:18" x14ac:dyDescent="0.35">
      <c r="G126" s="14"/>
      <c r="H126" s="14"/>
    </row>
    <row r="127" spans="1:18" x14ac:dyDescent="0.35">
      <c r="C127" s="15" t="s">
        <v>106</v>
      </c>
      <c r="D127" s="16" t="s">
        <v>152</v>
      </c>
      <c r="E127" s="17"/>
      <c r="F127" s="18"/>
      <c r="G127" s="14"/>
      <c r="J127" s="19"/>
      <c r="K127" s="13"/>
      <c r="L127" s="19"/>
      <c r="M127" s="19"/>
      <c r="N127" s="19"/>
      <c r="O127" s="19"/>
      <c r="P127" s="19"/>
      <c r="Q127" s="19"/>
      <c r="R127" s="19"/>
    </row>
    <row r="128" spans="1:18" ht="29" x14ac:dyDescent="0.35">
      <c r="C128" s="20" t="s">
        <v>105</v>
      </c>
      <c r="D128" s="21">
        <f>G66</f>
        <v>0</v>
      </c>
      <c r="E128" s="17"/>
      <c r="F128" s="18"/>
      <c r="J128" s="19"/>
      <c r="K128" s="13"/>
      <c r="L128" s="19"/>
      <c r="M128" s="19"/>
      <c r="N128" s="19"/>
      <c r="O128" s="19"/>
      <c r="P128" s="19"/>
      <c r="Q128" s="19"/>
      <c r="R128" s="19"/>
    </row>
    <row r="129" spans="3:18" ht="29" x14ac:dyDescent="0.35">
      <c r="C129" s="20" t="s">
        <v>145</v>
      </c>
      <c r="D129" s="22">
        <f>G73</f>
        <v>0</v>
      </c>
      <c r="E129" s="17"/>
      <c r="F129" s="18"/>
      <c r="J129" s="19"/>
      <c r="K129" s="13"/>
      <c r="L129" s="19"/>
      <c r="M129" s="19"/>
      <c r="N129" s="19"/>
      <c r="O129" s="19"/>
      <c r="P129" s="19"/>
      <c r="Q129" s="19"/>
      <c r="R129" s="19"/>
    </row>
    <row r="130" spans="3:18" ht="29" x14ac:dyDescent="0.35">
      <c r="C130" s="20" t="s">
        <v>146</v>
      </c>
      <c r="D130" s="22">
        <f>SUM(G77:G86)+G118</f>
        <v>0</v>
      </c>
      <c r="E130" s="23"/>
      <c r="F130" s="24"/>
      <c r="G130" s="25"/>
      <c r="J130" s="19"/>
      <c r="K130" s="13"/>
      <c r="L130" s="19"/>
      <c r="M130" s="19"/>
      <c r="N130" s="19"/>
      <c r="O130" s="19"/>
      <c r="P130" s="19"/>
      <c r="Q130" s="19"/>
      <c r="R130" s="19"/>
    </row>
    <row r="131" spans="3:18" x14ac:dyDescent="0.35">
      <c r="C131" s="26"/>
      <c r="D131" s="27"/>
      <c r="E131" s="17"/>
      <c r="F131" s="28"/>
      <c r="J131" s="19"/>
      <c r="K131" s="13"/>
      <c r="L131" s="19"/>
      <c r="M131" s="19"/>
      <c r="N131" s="19"/>
      <c r="O131" s="19"/>
      <c r="P131" s="19"/>
      <c r="Q131" s="19"/>
      <c r="R131" s="19"/>
    </row>
    <row r="132" spans="3:18" x14ac:dyDescent="0.35">
      <c r="D132" s="18"/>
      <c r="E132" s="17"/>
      <c r="F132" s="18"/>
      <c r="J132" s="19"/>
      <c r="K132" s="13"/>
      <c r="L132" s="19"/>
      <c r="M132" s="19"/>
      <c r="N132" s="19"/>
      <c r="O132" s="19"/>
      <c r="P132" s="19"/>
      <c r="Q132" s="19"/>
      <c r="R132" s="19"/>
    </row>
    <row r="133" spans="3:18" x14ac:dyDescent="0.35">
      <c r="C133" s="15" t="s">
        <v>107</v>
      </c>
      <c r="D133" s="16" t="s">
        <v>152</v>
      </c>
      <c r="E133" s="17"/>
      <c r="F133" s="18"/>
      <c r="J133" s="19"/>
      <c r="K133" s="13"/>
      <c r="L133" s="19"/>
      <c r="M133" s="19"/>
      <c r="N133" s="19"/>
      <c r="O133" s="19"/>
      <c r="P133" s="19"/>
      <c r="Q133" s="19"/>
      <c r="R133" s="19"/>
    </row>
    <row r="134" spans="3:18" ht="60" x14ac:dyDescent="0.35">
      <c r="C134" s="29" t="s">
        <v>135</v>
      </c>
      <c r="D134" s="30">
        <f>G66+G73+G96+G102</f>
        <v>0</v>
      </c>
      <c r="E134" s="17"/>
      <c r="F134" s="18"/>
      <c r="J134" s="19"/>
      <c r="K134" s="13"/>
      <c r="L134" s="19"/>
      <c r="M134" s="19"/>
      <c r="N134" s="19"/>
      <c r="O134" s="19"/>
      <c r="P134" s="19"/>
      <c r="Q134" s="19"/>
      <c r="R134" s="19"/>
    </row>
    <row r="135" spans="3:18" ht="74.5" x14ac:dyDescent="0.35">
      <c r="C135" s="31" t="s">
        <v>136</v>
      </c>
      <c r="D135" s="32">
        <f>G88+G113</f>
        <v>0</v>
      </c>
      <c r="E135" s="17"/>
      <c r="F135" s="18"/>
      <c r="J135" s="19"/>
      <c r="K135" s="13"/>
      <c r="L135" s="19"/>
      <c r="M135" s="19"/>
      <c r="N135" s="19"/>
      <c r="O135" s="19"/>
      <c r="P135" s="19"/>
      <c r="Q135" s="19"/>
      <c r="R135" s="19"/>
    </row>
    <row r="136" spans="3:18" ht="45.5" x14ac:dyDescent="0.35">
      <c r="C136" s="33" t="s">
        <v>137</v>
      </c>
      <c r="D136" s="34">
        <f>G118+G125</f>
        <v>0</v>
      </c>
      <c r="E136" s="17"/>
      <c r="F136" s="18"/>
      <c r="J136" s="19"/>
      <c r="K136" s="13"/>
      <c r="L136" s="19"/>
      <c r="M136" s="19"/>
      <c r="N136" s="19"/>
      <c r="O136" s="19"/>
      <c r="P136" s="19"/>
      <c r="Q136" s="19"/>
      <c r="R136" s="19"/>
    </row>
    <row r="137" spans="3:18" ht="23.5" x14ac:dyDescent="0.55000000000000004">
      <c r="C137" s="35" t="s">
        <v>109</v>
      </c>
      <c r="D137" s="36">
        <f>SUM(D134:D136)</f>
        <v>0</v>
      </c>
      <c r="E137" s="37"/>
      <c r="F137" s="38"/>
      <c r="G137" s="39"/>
      <c r="I137" s="40"/>
      <c r="J137" s="141"/>
      <c r="K137" s="141"/>
      <c r="L137" s="141"/>
      <c r="M137" s="141"/>
      <c r="N137" s="141"/>
      <c r="O137" s="141"/>
      <c r="P137" s="141"/>
      <c r="Q137" s="141"/>
      <c r="R137" s="141"/>
    </row>
    <row r="138" spans="3:18" x14ac:dyDescent="0.35">
      <c r="E138" s="37"/>
      <c r="G138" s="18"/>
      <c r="J138" s="141"/>
      <c r="K138" s="141"/>
      <c r="L138" s="141"/>
      <c r="M138" s="141"/>
      <c r="N138" s="141"/>
      <c r="O138" s="141"/>
      <c r="P138" s="141"/>
      <c r="Q138" s="141"/>
      <c r="R138" s="141"/>
    </row>
    <row r="139" spans="3:18" x14ac:dyDescent="0.35">
      <c r="C139" s="41" t="s">
        <v>127</v>
      </c>
      <c r="D139" s="42">
        <f>ROUND(F124*35%,5)</f>
        <v>0</v>
      </c>
      <c r="E139" s="43"/>
      <c r="J139" s="141"/>
      <c r="K139" s="141"/>
      <c r="L139" s="141"/>
      <c r="M139" s="141"/>
      <c r="N139" s="141"/>
      <c r="O139" s="141"/>
      <c r="P139" s="141"/>
      <c r="Q139" s="141"/>
      <c r="R139" s="141"/>
    </row>
    <row r="140" spans="3:18" ht="21" x14ac:dyDescent="0.5">
      <c r="C140" s="44"/>
      <c r="D140" s="45"/>
      <c r="F140" s="45"/>
      <c r="J140" s="46"/>
      <c r="K140" s="47"/>
      <c r="L140" s="14"/>
    </row>
    <row r="142" spans="3:18" x14ac:dyDescent="0.35">
      <c r="D142" s="40"/>
      <c r="F142" s="40"/>
    </row>
  </sheetData>
  <sheetProtection algorithmName="SHA-512" hashValue="rXSEF2N8t4Crsif7phhiSmb99YZjv8QlIhWZ4PigsqZ7hQzT+A092cS2exKU27KN+w90du2o7UvBRtmycxfHVA==" saltValue="aDKW/TjPpMV/43HPviAIog==" spinCount="100000" sheet="1" objects="1" scenarios="1"/>
  <mergeCells count="8">
    <mergeCell ref="K93:M95"/>
    <mergeCell ref="J137:R139"/>
    <mergeCell ref="B2:G2"/>
    <mergeCell ref="B3:G8"/>
    <mergeCell ref="I3:K3"/>
    <mergeCell ref="I4:K5"/>
    <mergeCell ref="I6:K6"/>
    <mergeCell ref="F20:G20"/>
  </mergeCells>
  <conditionalFormatting sqref="E31:E37">
    <cfRule type="cellIs" dxfId="94" priority="4" operator="equal">
      <formula>0</formula>
    </cfRule>
  </conditionalFormatting>
  <conditionalFormatting sqref="E40:E50">
    <cfRule type="cellIs" dxfId="93" priority="3" operator="equal">
      <formula>0</formula>
    </cfRule>
  </conditionalFormatting>
  <conditionalFormatting sqref="E59">
    <cfRule type="cellIs" dxfId="92" priority="2" operator="equal">
      <formula>0</formula>
    </cfRule>
  </conditionalFormatting>
  <conditionalFormatting sqref="E62:E65">
    <cfRule type="cellIs" dxfId="91" priority="1" operator="equal">
      <formula>0</formula>
    </cfRule>
  </conditionalFormatting>
  <conditionalFormatting sqref="F20">
    <cfRule type="containsText" dxfId="90" priority="9" operator="containsText" text="Attenzione">
      <formula>NOT(ISERROR(SEARCH("Attenzione",F20)))</formula>
    </cfRule>
  </conditionalFormatting>
  <conditionalFormatting sqref="H11">
    <cfRule type="containsText" dxfId="89" priority="8" operator="containsText" text="Attenzione">
      <formula>NOT(ISERROR(SEARCH("Attenzione",H11)))</formula>
    </cfRule>
  </conditionalFormatting>
  <conditionalFormatting sqref="H13:H20 H22:H28 H31:H37 H59">
    <cfRule type="containsText" dxfId="88" priority="18" operator="containsText" text="Attenzione">
      <formula>NOT(ISERROR(SEARCH("Attenzione",H13)))</formula>
    </cfRule>
  </conditionalFormatting>
  <conditionalFormatting sqref="H40:H51">
    <cfRule type="containsText" dxfId="87" priority="7" operator="containsText" text="Attenzione">
      <formula>NOT(ISERROR(SEARCH("Attenzione",H40)))</formula>
    </cfRule>
  </conditionalFormatting>
  <conditionalFormatting sqref="H53:H54">
    <cfRule type="containsText" dxfId="86" priority="6" operator="containsText" text="Attenzione">
      <formula>NOT(ISERROR(SEARCH("Attenzione",H53)))</formula>
    </cfRule>
  </conditionalFormatting>
  <conditionalFormatting sqref="H56">
    <cfRule type="containsText" dxfId="85" priority="5" operator="containsText" text="Attenzione">
      <formula>NOT(ISERROR(SEARCH("Attenzione",H56)))</formula>
    </cfRule>
  </conditionalFormatting>
  <conditionalFormatting sqref="H62:H65">
    <cfRule type="containsText" dxfId="84" priority="16" operator="containsText" text="Attenzione">
      <formula>NOT(ISERROR(SEARCH("Attenzione",H62)))</formula>
    </cfRule>
  </conditionalFormatting>
  <conditionalFormatting sqref="H70:H72">
    <cfRule type="containsText" dxfId="83" priority="17" operator="containsText" text="Attenzione">
      <formula>NOT(ISERROR(SEARCH("Attenzione",H70)))</formula>
    </cfRule>
  </conditionalFormatting>
  <conditionalFormatting sqref="H77:H87">
    <cfRule type="containsText" dxfId="82" priority="15" operator="containsText" text="Attenzione">
      <formula>NOT(ISERROR(SEARCH("Attenzione",H77)))</formula>
    </cfRule>
  </conditionalFormatting>
  <conditionalFormatting sqref="H92:H95">
    <cfRule type="containsText" dxfId="81" priority="14" operator="containsText" text="Attenzione">
      <formula>NOT(ISERROR(SEARCH("Attenzione",H92)))</formula>
    </cfRule>
  </conditionalFormatting>
  <conditionalFormatting sqref="H101">
    <cfRule type="containsText" dxfId="80" priority="13" operator="containsText" text="Attenzione">
      <formula>NOT(ISERROR(SEARCH("Attenzione",H101)))</formula>
    </cfRule>
  </conditionalFormatting>
  <conditionalFormatting sqref="H106:H112">
    <cfRule type="containsText" dxfId="79" priority="12" operator="containsText" text="Attenzione">
      <formula>NOT(ISERROR(SEARCH("Attenzione",H106)))</formula>
    </cfRule>
  </conditionalFormatting>
  <conditionalFormatting sqref="H117">
    <cfRule type="containsText" dxfId="78" priority="11" operator="containsText" text="Attenzione">
      <formula>NOT(ISERROR(SEARCH("Attenzione",H117)))</formula>
    </cfRule>
  </conditionalFormatting>
  <conditionalFormatting sqref="H124">
    <cfRule type="containsText" dxfId="77" priority="10" operator="containsText" text="Attenzione">
      <formula>NOT(ISERROR(SEARCH("Attenzione",H124)))</formula>
    </cfRule>
  </conditionalFormatting>
  <conditionalFormatting sqref="I118">
    <cfRule type="cellIs" dxfId="76" priority="20" operator="greaterThan">
      <formula>0.2</formula>
    </cfRule>
  </conditionalFormatting>
  <dataValidations count="4">
    <dataValidation type="custom" allowBlank="1" showInputMessage="1" showErrorMessage="1" error="ERRORE: Inserire un valore compreso tra 0 e la base d'asta, con al più tre cifre decimali" sqref="F117 F124" xr:uid="{0CD1FD13-6C12-4A7F-B7E2-429B34DAEF4D}">
      <formula1>AND(INT(F117*100000)=F117*100000,F117&gt;=0,F117&lt;=1)</formula1>
    </dataValidation>
    <dataValidation type="custom" allowBlank="1" showInputMessage="1" showErrorMessage="1" error="ERRORE: Inserire un valore compreso tra 0 e la base d'asta, con al più tre cifre decimali" sqref="F92:F95 F101" xr:uid="{FADA94F2-07EE-42C4-9F13-ABBB8D20172C}">
      <formula1>AND(INT(F92*100000)=F92*100000,F92&gt;=0,F92&lt;=D92)</formula1>
    </dataValidation>
    <dataValidation type="custom" allowBlank="1" showInputMessage="1" showErrorMessage="1" error="ERRORE: Inserire un valore compreso tra 0 e la base d'asta, con al più due cifre decimali" sqref="F40:F50 F62:F65 F70:F72 F77:F87 F106:F112" xr:uid="{99A2DCD6-FAAB-417A-A03C-A6C65D36FBCA}">
      <formula1>AND(INT(F40*100)=F40*100,F40&gt;=0,F40&lt;=D40)</formula1>
    </dataValidation>
    <dataValidation type="custom" allowBlank="1" showInputMessage="1" showErrorMessage="1" error="ERRORE: Inserire un valore maggiore o uguale a 0, con al più due cifre decimali" sqref="F13:F19 F22:F28 F53 F56" xr:uid="{ED1C92AA-7E6C-49C5-9391-7BB00AC4741A}">
      <formula1>AND(INT(F13*100)=F13*100,F13&gt;=0)</formula1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1F36B-BF89-47B5-B5C7-83D9CF880FD2}">
  <dimension ref="A1:R142"/>
  <sheetViews>
    <sheetView showGridLines="0" zoomScale="80" zoomScaleNormal="80" workbookViewId="0">
      <pane ySplit="8" topLeftCell="A112" activePane="bottomLeft" state="frozen"/>
      <selection pane="bottomLeft" activeCell="E130" sqref="E130"/>
    </sheetView>
  </sheetViews>
  <sheetFormatPr defaultRowHeight="14.5" x14ac:dyDescent="0.35"/>
  <cols>
    <col min="1" max="1" width="9.54296875" style="6" customWidth="1"/>
    <col min="2" max="2" width="12.453125" style="7" customWidth="1"/>
    <col min="3" max="3" width="77.54296875" style="8" customWidth="1"/>
    <col min="4" max="4" width="33.81640625" style="8" customWidth="1"/>
    <col min="5" max="5" width="23" style="9" customWidth="1"/>
    <col min="6" max="6" width="24" style="8" bestFit="1" customWidth="1"/>
    <col min="7" max="7" width="26.1796875" style="8" customWidth="1"/>
    <col min="8" max="8" width="45.81640625" style="8" bestFit="1" customWidth="1"/>
    <col min="9" max="9" width="26.6328125" style="8" customWidth="1"/>
    <col min="10" max="10" width="18.26953125" style="8" customWidth="1"/>
    <col min="11" max="11" width="15.81640625" style="8" bestFit="1" customWidth="1"/>
    <col min="12" max="12" width="14" style="8" customWidth="1"/>
    <col min="13" max="16384" width="8.7265625" style="8"/>
  </cols>
  <sheetData>
    <row r="1" spans="1:14" ht="22" customHeight="1" thickBot="1" x14ac:dyDescent="0.4">
      <c r="D1" s="119"/>
      <c r="F1" s="119"/>
      <c r="G1" s="40"/>
      <c r="H1" s="40"/>
    </row>
    <row r="2" spans="1:14" ht="37" customHeight="1" thickBot="1" x14ac:dyDescent="0.4">
      <c r="B2" s="129" t="s">
        <v>144</v>
      </c>
      <c r="C2" s="130"/>
      <c r="D2" s="130"/>
      <c r="E2" s="130"/>
      <c r="F2" s="130"/>
      <c r="G2" s="131"/>
      <c r="H2" s="40"/>
    </row>
    <row r="3" spans="1:14" ht="38.5" customHeight="1" x14ac:dyDescent="0.35">
      <c r="B3" s="132" t="s">
        <v>162</v>
      </c>
      <c r="C3" s="133"/>
      <c r="D3" s="133"/>
      <c r="E3" s="133"/>
      <c r="F3" s="133"/>
      <c r="G3" s="134"/>
      <c r="H3" s="40"/>
      <c r="I3" s="143"/>
      <c r="J3" s="143"/>
      <c r="K3" s="143"/>
    </row>
    <row r="4" spans="1:14" ht="38.5" customHeight="1" x14ac:dyDescent="0.35">
      <c r="B4" s="135"/>
      <c r="C4" s="136"/>
      <c r="D4" s="136"/>
      <c r="E4" s="136"/>
      <c r="F4" s="136"/>
      <c r="G4" s="137"/>
      <c r="H4" s="120"/>
      <c r="I4" s="144"/>
      <c r="J4" s="144"/>
      <c r="K4" s="144"/>
    </row>
    <row r="5" spans="1:14" ht="38.5" customHeight="1" x14ac:dyDescent="0.35">
      <c r="B5" s="135"/>
      <c r="C5" s="136"/>
      <c r="D5" s="136"/>
      <c r="E5" s="136"/>
      <c r="F5" s="136"/>
      <c r="G5" s="137"/>
      <c r="H5" s="128"/>
      <c r="I5" s="144"/>
      <c r="J5" s="144"/>
      <c r="K5" s="144"/>
    </row>
    <row r="6" spans="1:14" ht="38.5" customHeight="1" x14ac:dyDescent="0.35">
      <c r="B6" s="135"/>
      <c r="C6" s="136"/>
      <c r="D6" s="136"/>
      <c r="E6" s="136"/>
      <c r="F6" s="136"/>
      <c r="G6" s="137"/>
      <c r="H6" s="121"/>
      <c r="I6" s="145"/>
      <c r="J6" s="145"/>
      <c r="K6" s="145"/>
    </row>
    <row r="7" spans="1:14" ht="38.5" customHeight="1" x14ac:dyDescent="0.35">
      <c r="B7" s="135"/>
      <c r="C7" s="136"/>
      <c r="D7" s="136"/>
      <c r="E7" s="136"/>
      <c r="F7" s="136"/>
      <c r="G7" s="137"/>
      <c r="H7" s="120"/>
      <c r="I7" s="122"/>
      <c r="J7" s="123"/>
      <c r="K7" s="123"/>
    </row>
    <row r="8" spans="1:14" ht="38.5" customHeight="1" thickBot="1" x14ac:dyDescent="0.4">
      <c r="B8" s="138"/>
      <c r="C8" s="139"/>
      <c r="D8" s="139"/>
      <c r="E8" s="139"/>
      <c r="F8" s="139"/>
      <c r="G8" s="140"/>
      <c r="H8" s="121"/>
      <c r="I8" s="122"/>
      <c r="J8" s="123"/>
      <c r="K8" s="123"/>
    </row>
    <row r="9" spans="1:14" ht="30.5" customHeight="1" x14ac:dyDescent="0.35">
      <c r="B9" s="124"/>
      <c r="C9" s="124"/>
      <c r="D9" s="124"/>
      <c r="E9" s="124"/>
      <c r="F9" s="124"/>
      <c r="G9" s="124"/>
      <c r="H9" s="121"/>
      <c r="I9" s="122"/>
      <c r="J9" s="123"/>
      <c r="K9" s="123"/>
    </row>
    <row r="10" spans="1:14" ht="17.5" customHeight="1" x14ac:dyDescent="0.35">
      <c r="H10" s="60" t="s">
        <v>112</v>
      </c>
    </row>
    <row r="11" spans="1:14" x14ac:dyDescent="0.35">
      <c r="C11" s="57" t="s">
        <v>118</v>
      </c>
      <c r="D11" s="1"/>
      <c r="E11" s="102" t="s">
        <v>138</v>
      </c>
      <c r="F11" s="118"/>
      <c r="G11" s="102"/>
      <c r="H11" s="104" t="str">
        <f>IF(D11="","Attenzione indicare il Brand 1!","")</f>
        <v>Attenzione indicare il Brand 1!</v>
      </c>
    </row>
    <row r="12" spans="1:14" x14ac:dyDescent="0.35">
      <c r="A12" s="58" t="s">
        <v>77</v>
      </c>
      <c r="B12" s="59" t="s">
        <v>78</v>
      </c>
      <c r="C12" s="60" t="s">
        <v>0</v>
      </c>
      <c r="D12" s="100"/>
      <c r="E12" s="100"/>
      <c r="F12" s="60" t="s">
        <v>79</v>
      </c>
      <c r="G12" s="100"/>
      <c r="H12" s="60" t="s">
        <v>112</v>
      </c>
      <c r="J12" s="62"/>
      <c r="K12" s="63"/>
      <c r="M12" s="64"/>
      <c r="N12" s="46"/>
    </row>
    <row r="13" spans="1:14" x14ac:dyDescent="0.35">
      <c r="A13" s="51">
        <v>1</v>
      </c>
      <c r="B13" s="52" t="s">
        <v>1</v>
      </c>
      <c r="C13" s="111" t="s">
        <v>76</v>
      </c>
      <c r="D13" s="100"/>
      <c r="E13" s="100"/>
      <c r="F13" s="2"/>
      <c r="G13" s="100"/>
      <c r="H13" s="49" t="str">
        <f t="shared" ref="H13:H19" si="0">IF(F13="","Attenzione prezzo non valorizzato!","")</f>
        <v>Attenzione prezzo non valorizzato!</v>
      </c>
      <c r="J13" s="62"/>
      <c r="K13" s="62"/>
      <c r="M13" s="113"/>
      <c r="N13" s="46"/>
    </row>
    <row r="14" spans="1:14" x14ac:dyDescent="0.35">
      <c r="A14" s="51">
        <v>2</v>
      </c>
      <c r="B14" s="52" t="s">
        <v>2</v>
      </c>
      <c r="C14" s="80" t="s">
        <v>3</v>
      </c>
      <c r="D14" s="101"/>
      <c r="E14" s="100"/>
      <c r="F14" s="2"/>
      <c r="G14" s="100"/>
      <c r="H14" s="49" t="str">
        <f t="shared" si="0"/>
        <v>Attenzione prezzo non valorizzato!</v>
      </c>
      <c r="I14" s="68"/>
      <c r="J14" s="62"/>
      <c r="K14" s="62"/>
      <c r="M14" s="113"/>
    </row>
    <row r="15" spans="1:14" x14ac:dyDescent="0.35">
      <c r="A15" s="51">
        <v>3</v>
      </c>
      <c r="B15" s="52" t="s">
        <v>4</v>
      </c>
      <c r="C15" s="80" t="s">
        <v>5</v>
      </c>
      <c r="D15" s="101"/>
      <c r="E15" s="100"/>
      <c r="F15" s="2"/>
      <c r="G15" s="100"/>
      <c r="H15" s="49" t="str">
        <f t="shared" si="0"/>
        <v>Attenzione prezzo non valorizzato!</v>
      </c>
      <c r="I15" s="68"/>
      <c r="J15" s="63"/>
      <c r="K15" s="62"/>
      <c r="M15" s="113"/>
    </row>
    <row r="16" spans="1:14" x14ac:dyDescent="0.35">
      <c r="A16" s="51">
        <v>4</v>
      </c>
      <c r="B16" s="52" t="s">
        <v>6</v>
      </c>
      <c r="C16" s="80" t="s">
        <v>7</v>
      </c>
      <c r="D16" s="101"/>
      <c r="E16" s="100"/>
      <c r="F16" s="2"/>
      <c r="G16" s="100"/>
      <c r="H16" s="49" t="str">
        <f t="shared" si="0"/>
        <v>Attenzione prezzo non valorizzato!</v>
      </c>
      <c r="I16" s="126"/>
      <c r="J16" s="63"/>
      <c r="K16" s="62"/>
      <c r="M16" s="113"/>
    </row>
    <row r="17" spans="1:14" x14ac:dyDescent="0.35">
      <c r="A17" s="51">
        <v>5</v>
      </c>
      <c r="B17" s="52" t="s">
        <v>8</v>
      </c>
      <c r="C17" s="80" t="s">
        <v>9</v>
      </c>
      <c r="D17" s="101"/>
      <c r="E17" s="100"/>
      <c r="F17" s="2"/>
      <c r="G17" s="100"/>
      <c r="H17" s="49" t="str">
        <f t="shared" si="0"/>
        <v>Attenzione prezzo non valorizzato!</v>
      </c>
      <c r="I17" s="68"/>
      <c r="J17" s="62"/>
      <c r="K17" s="62"/>
      <c r="M17" s="113"/>
    </row>
    <row r="18" spans="1:14" x14ac:dyDescent="0.35">
      <c r="A18" s="51">
        <v>6</v>
      </c>
      <c r="B18" s="52" t="s">
        <v>10</v>
      </c>
      <c r="C18" s="80" t="s">
        <v>11</v>
      </c>
      <c r="D18" s="101"/>
      <c r="E18" s="100"/>
      <c r="F18" s="2"/>
      <c r="G18" s="100"/>
      <c r="H18" s="49" t="str">
        <f t="shared" si="0"/>
        <v>Attenzione prezzo non valorizzato!</v>
      </c>
      <c r="I18" s="68"/>
      <c r="J18" s="63"/>
      <c r="K18" s="62"/>
      <c r="M18" s="113"/>
    </row>
    <row r="19" spans="1:14" x14ac:dyDescent="0.35">
      <c r="A19" s="51">
        <v>7</v>
      </c>
      <c r="B19" s="52" t="s">
        <v>12</v>
      </c>
      <c r="C19" s="53" t="s">
        <v>13</v>
      </c>
      <c r="D19" s="101"/>
      <c r="E19" s="117"/>
      <c r="F19" s="2"/>
      <c r="G19" s="117"/>
      <c r="H19" s="49" t="str">
        <f t="shared" si="0"/>
        <v>Attenzione prezzo non valorizzato!</v>
      </c>
      <c r="I19" s="126"/>
      <c r="J19" s="63"/>
      <c r="K19" s="112"/>
      <c r="M19" s="113"/>
    </row>
    <row r="20" spans="1:14" ht="29" customHeight="1" x14ac:dyDescent="0.35">
      <c r="C20" s="57" t="s">
        <v>124</v>
      </c>
      <c r="D20" s="1"/>
      <c r="E20" s="102" t="s">
        <v>138</v>
      </c>
      <c r="F20" s="146" t="str">
        <f>IF(SUM(G22:G28)&lt;6,"Attenzione per il brand 2 devono essere offerte almeno 6 telecamere!",IF(SUM(G22:G28)=6,"Brand 2 con 6 telecamere offerte su 7","Brand 2 completo"))</f>
        <v>Attenzione per il brand 2 devono essere offerte almeno 6 telecamere!</v>
      </c>
      <c r="G20" s="146"/>
      <c r="H20" s="49" t="str">
        <f>IF(D20="","Attenzione indicare il Brand 2!","")</f>
        <v>Attenzione indicare il Brand 2!</v>
      </c>
      <c r="I20" s="127"/>
    </row>
    <row r="21" spans="1:14" x14ac:dyDescent="0.35">
      <c r="A21" s="58" t="s">
        <v>77</v>
      </c>
      <c r="B21" s="59" t="s">
        <v>78</v>
      </c>
      <c r="C21" s="60" t="s">
        <v>0</v>
      </c>
      <c r="D21" s="101"/>
      <c r="E21" s="100"/>
      <c r="F21" s="116" t="s">
        <v>79</v>
      </c>
      <c r="G21" s="114"/>
      <c r="H21" s="116" t="s">
        <v>112</v>
      </c>
      <c r="J21" s="62"/>
      <c r="K21" s="63"/>
      <c r="M21" s="64"/>
      <c r="N21" s="46"/>
    </row>
    <row r="22" spans="1:14" x14ac:dyDescent="0.35">
      <c r="A22" s="51">
        <v>1</v>
      </c>
      <c r="B22" s="52" t="s">
        <v>1</v>
      </c>
      <c r="C22" s="111" t="s">
        <v>76</v>
      </c>
      <c r="D22" s="101"/>
      <c r="E22" s="100"/>
      <c r="F22" s="2"/>
      <c r="G22" s="114">
        <f>IF(F22="",0,1)</f>
        <v>0</v>
      </c>
      <c r="H22" s="49" t="str">
        <f>IF(F22="",IF(SUM($G$22:$G$28)=6,"Telecamera non offerta","Attenzione prezzo non valorizzato!"),"")</f>
        <v>Attenzione prezzo non valorizzato!</v>
      </c>
      <c r="J22" s="63"/>
      <c r="K22" s="112"/>
      <c r="M22" s="113"/>
    </row>
    <row r="23" spans="1:14" x14ac:dyDescent="0.35">
      <c r="A23" s="51">
        <v>2</v>
      </c>
      <c r="B23" s="52" t="s">
        <v>2</v>
      </c>
      <c r="C23" s="80" t="s">
        <v>3</v>
      </c>
      <c r="D23" s="101"/>
      <c r="E23" s="100"/>
      <c r="F23" s="2"/>
      <c r="G23" s="114">
        <f>IF(F23="",0,1)</f>
        <v>0</v>
      </c>
      <c r="H23" s="49" t="str">
        <f>IF(F23="",IF(SUM($G$22:$G$28)=6,"Telecamera non offerta","Attenzione prezzo non valorizzato!"),"")</f>
        <v>Attenzione prezzo non valorizzato!</v>
      </c>
      <c r="I23" s="115"/>
      <c r="J23" s="63"/>
      <c r="K23" s="112"/>
      <c r="M23" s="113"/>
    </row>
    <row r="24" spans="1:14" x14ac:dyDescent="0.35">
      <c r="A24" s="51">
        <v>3</v>
      </c>
      <c r="B24" s="52" t="s">
        <v>4</v>
      </c>
      <c r="C24" s="80" t="s">
        <v>5</v>
      </c>
      <c r="D24" s="101"/>
      <c r="E24" s="100"/>
      <c r="F24" s="2"/>
      <c r="G24" s="114">
        <f t="shared" ref="G24:G28" si="1">IF(F24="",0,1)</f>
        <v>0</v>
      </c>
      <c r="H24" s="49" t="str">
        <f t="shared" ref="H24:H28" si="2">IF(F24="",IF(SUM($G$22:$G$28)=6,"Telecamera non offerta","Attenzione prezzo non valorizzato!"),"")</f>
        <v>Attenzione prezzo non valorizzato!</v>
      </c>
      <c r="J24" s="63"/>
      <c r="K24" s="112"/>
      <c r="M24" s="113"/>
    </row>
    <row r="25" spans="1:14" x14ac:dyDescent="0.35">
      <c r="A25" s="51">
        <v>4</v>
      </c>
      <c r="B25" s="52" t="s">
        <v>6</v>
      </c>
      <c r="C25" s="80" t="s">
        <v>7</v>
      </c>
      <c r="D25" s="101"/>
      <c r="E25" s="100"/>
      <c r="F25" s="2"/>
      <c r="G25" s="114">
        <f t="shared" si="1"/>
        <v>0</v>
      </c>
      <c r="H25" s="49" t="str">
        <f t="shared" si="2"/>
        <v>Attenzione prezzo non valorizzato!</v>
      </c>
      <c r="J25" s="63"/>
      <c r="K25" s="112"/>
      <c r="M25" s="113"/>
    </row>
    <row r="26" spans="1:14" x14ac:dyDescent="0.35">
      <c r="A26" s="51">
        <v>5</v>
      </c>
      <c r="B26" s="52" t="s">
        <v>8</v>
      </c>
      <c r="C26" s="80" t="s">
        <v>9</v>
      </c>
      <c r="D26" s="101"/>
      <c r="E26" s="100"/>
      <c r="F26" s="2"/>
      <c r="G26" s="114">
        <f t="shared" si="1"/>
        <v>0</v>
      </c>
      <c r="H26" s="49" t="str">
        <f t="shared" si="2"/>
        <v>Attenzione prezzo non valorizzato!</v>
      </c>
      <c r="J26" s="63"/>
      <c r="K26" s="112"/>
      <c r="M26" s="113"/>
    </row>
    <row r="27" spans="1:14" x14ac:dyDescent="0.35">
      <c r="A27" s="51">
        <v>6</v>
      </c>
      <c r="B27" s="52" t="s">
        <v>10</v>
      </c>
      <c r="C27" s="80" t="s">
        <v>11</v>
      </c>
      <c r="D27" s="101"/>
      <c r="E27" s="100"/>
      <c r="F27" s="2"/>
      <c r="G27" s="114">
        <f t="shared" si="1"/>
        <v>0</v>
      </c>
      <c r="H27" s="49" t="str">
        <f t="shared" si="2"/>
        <v>Attenzione prezzo non valorizzato!</v>
      </c>
      <c r="J27" s="63"/>
      <c r="K27" s="112"/>
      <c r="M27" s="113"/>
    </row>
    <row r="28" spans="1:14" x14ac:dyDescent="0.35">
      <c r="A28" s="51">
        <v>7</v>
      </c>
      <c r="B28" s="52" t="s">
        <v>12</v>
      </c>
      <c r="C28" s="53" t="s">
        <v>13</v>
      </c>
      <c r="D28" s="101"/>
      <c r="E28" s="100"/>
      <c r="F28" s="2"/>
      <c r="G28" s="114">
        <f t="shared" si="1"/>
        <v>0</v>
      </c>
      <c r="H28" s="49" t="str">
        <f t="shared" si="2"/>
        <v>Attenzione prezzo non valorizzato!</v>
      </c>
      <c r="J28" s="63"/>
      <c r="K28" s="112"/>
      <c r="M28" s="113"/>
    </row>
    <row r="29" spans="1:14" x14ac:dyDescent="0.35">
      <c r="C29" s="57" t="s">
        <v>113</v>
      </c>
      <c r="E29" s="8"/>
    </row>
    <row r="30" spans="1:14" x14ac:dyDescent="0.35">
      <c r="A30" s="58" t="s">
        <v>77</v>
      </c>
      <c r="B30" s="59" t="s">
        <v>78</v>
      </c>
      <c r="C30" s="60" t="s">
        <v>0</v>
      </c>
      <c r="D30" s="60" t="s">
        <v>60</v>
      </c>
      <c r="E30" s="61" t="s">
        <v>147</v>
      </c>
      <c r="F30" s="60" t="s">
        <v>79</v>
      </c>
      <c r="G30" s="60" t="s">
        <v>80</v>
      </c>
      <c r="H30" s="60" t="s">
        <v>112</v>
      </c>
      <c r="J30" s="62"/>
      <c r="K30" s="63"/>
      <c r="M30" s="64"/>
      <c r="N30" s="46"/>
    </row>
    <row r="31" spans="1:14" x14ac:dyDescent="0.35">
      <c r="A31" s="51">
        <v>1</v>
      </c>
      <c r="B31" s="52" t="s">
        <v>1</v>
      </c>
      <c r="C31" s="111" t="s">
        <v>76</v>
      </c>
      <c r="D31" s="48">
        <v>983</v>
      </c>
      <c r="E31" s="74">
        <v>1336</v>
      </c>
      <c r="F31" s="48" t="str">
        <f>IF(F13="","",IF(AND(F22="",SUM($G$22:$G$28)&lt;6),"",ROUND(IF(F22="",TRUNC(F13,2),AVERAGE(TRUNC(F13,2),TRUNC(F22,2))),2)))</f>
        <v/>
      </c>
      <c r="G31" s="48" t="str">
        <f>IF(F31="","",ROUND(E31*F31,2))</f>
        <v/>
      </c>
      <c r="H31" s="49" t="str">
        <f>IF(F31="","Attenzione prezzo non valorizzato!",IF(F31&gt;D31,"Attenzione prezzo offerto superiore alla BdA!",""))</f>
        <v>Attenzione prezzo non valorizzato!</v>
      </c>
      <c r="J31" s="63"/>
      <c r="K31" s="112"/>
      <c r="M31" s="113"/>
    </row>
    <row r="32" spans="1:14" x14ac:dyDescent="0.35">
      <c r="A32" s="51">
        <v>2</v>
      </c>
      <c r="B32" s="52" t="s">
        <v>2</v>
      </c>
      <c r="C32" s="80" t="s">
        <v>3</v>
      </c>
      <c r="D32" s="48">
        <v>5297.8</v>
      </c>
      <c r="E32" s="74">
        <v>45</v>
      </c>
      <c r="F32" s="48" t="str">
        <f t="shared" ref="F32:F37" si="3">IF(F14="","",IF(AND(F23="",SUM($G$22:$G$28)&lt;6),"",ROUND(IF(F23="",TRUNC(F14,2),AVERAGE(TRUNC(F14,2),TRUNC(F23,2))),2)))</f>
        <v/>
      </c>
      <c r="G32" s="48" t="str">
        <f t="shared" ref="G32:G37" si="4">IF(F32="","",ROUND(E32*F32,2))</f>
        <v/>
      </c>
      <c r="H32" s="49" t="str">
        <f t="shared" ref="H32:H37" si="5">IF(F32="","Attenzione prezzo non valorizzato!",IF(F32&gt;D32,"Attenzione prezzo offerto superiore alla BdA!",""))</f>
        <v>Attenzione prezzo non valorizzato!</v>
      </c>
      <c r="I32" s="68"/>
      <c r="J32" s="63"/>
      <c r="K32" s="112"/>
      <c r="M32" s="113"/>
    </row>
    <row r="33" spans="1:14" x14ac:dyDescent="0.35">
      <c r="A33" s="51">
        <v>3</v>
      </c>
      <c r="B33" s="52" t="s">
        <v>4</v>
      </c>
      <c r="C33" s="80" t="s">
        <v>5</v>
      </c>
      <c r="D33" s="48">
        <v>449.15</v>
      </c>
      <c r="E33" s="74">
        <v>652</v>
      </c>
      <c r="F33" s="48" t="str">
        <f t="shared" si="3"/>
        <v/>
      </c>
      <c r="G33" s="48" t="str">
        <f t="shared" si="4"/>
        <v/>
      </c>
      <c r="H33" s="49" t="str">
        <f t="shared" si="5"/>
        <v>Attenzione prezzo non valorizzato!</v>
      </c>
      <c r="I33" s="68"/>
      <c r="J33" s="63"/>
      <c r="K33" s="112"/>
      <c r="M33" s="113"/>
    </row>
    <row r="34" spans="1:14" x14ac:dyDescent="0.35">
      <c r="A34" s="51">
        <v>4</v>
      </c>
      <c r="B34" s="52" t="s">
        <v>6</v>
      </c>
      <c r="C34" s="80" t="s">
        <v>7</v>
      </c>
      <c r="D34" s="48">
        <v>866.03</v>
      </c>
      <c r="E34" s="74">
        <v>12</v>
      </c>
      <c r="F34" s="48" t="str">
        <f t="shared" si="3"/>
        <v/>
      </c>
      <c r="G34" s="48" t="str">
        <f t="shared" si="4"/>
        <v/>
      </c>
      <c r="H34" s="49" t="str">
        <f t="shared" si="5"/>
        <v>Attenzione prezzo non valorizzato!</v>
      </c>
      <c r="I34" s="68"/>
      <c r="J34" s="63"/>
      <c r="K34" s="112"/>
      <c r="M34" s="113"/>
    </row>
    <row r="35" spans="1:14" x14ac:dyDescent="0.35">
      <c r="A35" s="51">
        <v>5</v>
      </c>
      <c r="B35" s="52" t="s">
        <v>8</v>
      </c>
      <c r="C35" s="80" t="s">
        <v>9</v>
      </c>
      <c r="D35" s="48">
        <v>978.86</v>
      </c>
      <c r="E35" s="74">
        <v>86</v>
      </c>
      <c r="F35" s="48" t="str">
        <f t="shared" si="3"/>
        <v/>
      </c>
      <c r="G35" s="48" t="str">
        <f t="shared" si="4"/>
        <v/>
      </c>
      <c r="H35" s="49" t="str">
        <f t="shared" si="5"/>
        <v>Attenzione prezzo non valorizzato!</v>
      </c>
      <c r="I35" s="68"/>
      <c r="J35" s="63"/>
      <c r="K35" s="112"/>
      <c r="M35" s="113"/>
    </row>
    <row r="36" spans="1:14" x14ac:dyDescent="0.35">
      <c r="A36" s="51">
        <v>6</v>
      </c>
      <c r="B36" s="52" t="s">
        <v>10</v>
      </c>
      <c r="C36" s="80" t="s">
        <v>11</v>
      </c>
      <c r="D36" s="48">
        <v>3069.9</v>
      </c>
      <c r="E36" s="74">
        <v>202</v>
      </c>
      <c r="F36" s="48" t="str">
        <f t="shared" si="3"/>
        <v/>
      </c>
      <c r="G36" s="48" t="str">
        <f t="shared" si="4"/>
        <v/>
      </c>
      <c r="H36" s="49" t="str">
        <f t="shared" si="5"/>
        <v>Attenzione prezzo non valorizzato!</v>
      </c>
      <c r="I36" s="68"/>
      <c r="J36" s="63"/>
      <c r="K36" s="112"/>
      <c r="M36" s="113"/>
    </row>
    <row r="37" spans="1:14" x14ac:dyDescent="0.35">
      <c r="A37" s="51">
        <v>7</v>
      </c>
      <c r="B37" s="52" t="s">
        <v>12</v>
      </c>
      <c r="C37" s="53" t="s">
        <v>13</v>
      </c>
      <c r="D37" s="48">
        <v>1828</v>
      </c>
      <c r="E37" s="74">
        <v>23</v>
      </c>
      <c r="F37" s="48" t="str">
        <f t="shared" si="3"/>
        <v/>
      </c>
      <c r="G37" s="48" t="str">
        <f t="shared" si="4"/>
        <v/>
      </c>
      <c r="H37" s="49" t="str">
        <f t="shared" si="5"/>
        <v>Attenzione prezzo non valorizzato!</v>
      </c>
      <c r="I37" s="68"/>
      <c r="J37" s="63"/>
      <c r="K37" s="112"/>
      <c r="M37" s="113"/>
    </row>
    <row r="38" spans="1:14" x14ac:dyDescent="0.35">
      <c r="C38" s="57" t="s">
        <v>114</v>
      </c>
      <c r="E38" s="8"/>
    </row>
    <row r="39" spans="1:14" x14ac:dyDescent="0.35">
      <c r="A39" s="58" t="s">
        <v>77</v>
      </c>
      <c r="B39" s="59" t="s">
        <v>78</v>
      </c>
      <c r="C39" s="60" t="s">
        <v>0</v>
      </c>
      <c r="D39" s="60" t="s">
        <v>60</v>
      </c>
      <c r="E39" s="61" t="s">
        <v>147</v>
      </c>
      <c r="F39" s="60" t="s">
        <v>79</v>
      </c>
      <c r="G39" s="60" t="s">
        <v>80</v>
      </c>
      <c r="H39" s="60" t="s">
        <v>112</v>
      </c>
      <c r="J39" s="62"/>
      <c r="K39" s="63"/>
      <c r="M39" s="64"/>
      <c r="N39" s="46"/>
    </row>
    <row r="40" spans="1:14" x14ac:dyDescent="0.35">
      <c r="A40" s="51">
        <v>8</v>
      </c>
      <c r="B40" s="52" t="s">
        <v>14</v>
      </c>
      <c r="C40" s="80" t="s">
        <v>15</v>
      </c>
      <c r="D40" s="48">
        <v>2586.4</v>
      </c>
      <c r="E40" s="74">
        <v>59</v>
      </c>
      <c r="F40" s="3"/>
      <c r="G40" s="98" t="str">
        <f>IF(F40="","",ROUND(E40*TRUNC(F40,2),2))</f>
        <v/>
      </c>
      <c r="H40" s="49" t="str">
        <f t="shared" ref="H40:H50" si="6">IF(F40="","Attenzione prezzo non valorizzato!",IF(F40&gt;D40,"Attenzione prezzo offerto superiore alla BdA!",""))</f>
        <v>Attenzione prezzo non valorizzato!</v>
      </c>
      <c r="I40" s="68"/>
      <c r="M40" s="105"/>
    </row>
    <row r="41" spans="1:14" x14ac:dyDescent="0.35">
      <c r="A41" s="51">
        <v>9</v>
      </c>
      <c r="B41" s="52" t="s">
        <v>16</v>
      </c>
      <c r="C41" s="80" t="s">
        <v>17</v>
      </c>
      <c r="D41" s="48">
        <v>3436.8</v>
      </c>
      <c r="E41" s="74">
        <v>25</v>
      </c>
      <c r="F41" s="3"/>
      <c r="G41" s="98" t="str">
        <f t="shared" ref="G41:G50" si="7">IF(F41="","",ROUND(E41*TRUNC(F41,2),2))</f>
        <v/>
      </c>
      <c r="H41" s="49" t="str">
        <f t="shared" si="6"/>
        <v>Attenzione prezzo non valorizzato!</v>
      </c>
      <c r="I41" s="106"/>
      <c r="J41" s="79"/>
      <c r="M41" s="107"/>
    </row>
    <row r="42" spans="1:14" x14ac:dyDescent="0.35">
      <c r="A42" s="51">
        <v>10</v>
      </c>
      <c r="B42" s="52" t="s">
        <v>18</v>
      </c>
      <c r="C42" s="53" t="s">
        <v>19</v>
      </c>
      <c r="D42" s="48">
        <v>89.38</v>
      </c>
      <c r="E42" s="74">
        <v>1004</v>
      </c>
      <c r="F42" s="3"/>
      <c r="G42" s="98" t="str">
        <f t="shared" si="7"/>
        <v/>
      </c>
      <c r="H42" s="49" t="str">
        <f t="shared" si="6"/>
        <v>Attenzione prezzo non valorizzato!</v>
      </c>
      <c r="J42" s="79"/>
    </row>
    <row r="43" spans="1:14" x14ac:dyDescent="0.35">
      <c r="A43" s="51">
        <v>11</v>
      </c>
      <c r="B43" s="52" t="s">
        <v>20</v>
      </c>
      <c r="C43" s="53" t="s">
        <v>21</v>
      </c>
      <c r="D43" s="48">
        <v>123.22</v>
      </c>
      <c r="E43" s="74">
        <v>260</v>
      </c>
      <c r="F43" s="3"/>
      <c r="G43" s="98" t="str">
        <f t="shared" si="7"/>
        <v/>
      </c>
      <c r="H43" s="49" t="str">
        <f t="shared" si="6"/>
        <v>Attenzione prezzo non valorizzato!</v>
      </c>
    </row>
    <row r="44" spans="1:14" x14ac:dyDescent="0.35">
      <c r="A44" s="51">
        <v>12</v>
      </c>
      <c r="B44" s="52" t="s">
        <v>22</v>
      </c>
      <c r="C44" s="53" t="s">
        <v>23</v>
      </c>
      <c r="D44" s="48">
        <v>461.27</v>
      </c>
      <c r="E44" s="74">
        <v>7</v>
      </c>
      <c r="F44" s="3"/>
      <c r="G44" s="98" t="str">
        <f t="shared" si="7"/>
        <v/>
      </c>
      <c r="H44" s="49" t="str">
        <f t="shared" si="6"/>
        <v>Attenzione prezzo non valorizzato!</v>
      </c>
      <c r="I44" s="63"/>
    </row>
    <row r="45" spans="1:14" x14ac:dyDescent="0.35">
      <c r="A45" s="51">
        <v>13</v>
      </c>
      <c r="B45" s="52" t="s">
        <v>24</v>
      </c>
      <c r="C45" s="53" t="s">
        <v>25</v>
      </c>
      <c r="D45" s="48">
        <v>484.76</v>
      </c>
      <c r="E45" s="74">
        <v>18</v>
      </c>
      <c r="F45" s="3"/>
      <c r="G45" s="98" t="str">
        <f t="shared" si="7"/>
        <v/>
      </c>
      <c r="H45" s="49" t="str">
        <f t="shared" si="6"/>
        <v>Attenzione prezzo non valorizzato!</v>
      </c>
      <c r="I45" s="108"/>
      <c r="J45" s="108"/>
      <c r="K45" s="108"/>
    </row>
    <row r="46" spans="1:14" x14ac:dyDescent="0.35">
      <c r="A46" s="51">
        <v>14</v>
      </c>
      <c r="B46" s="52" t="s">
        <v>26</v>
      </c>
      <c r="C46" s="53" t="s">
        <v>27</v>
      </c>
      <c r="D46" s="48">
        <v>563.59</v>
      </c>
      <c r="E46" s="74">
        <v>39</v>
      </c>
      <c r="F46" s="3"/>
      <c r="G46" s="98" t="str">
        <f t="shared" si="7"/>
        <v/>
      </c>
      <c r="H46" s="49" t="str">
        <f t="shared" si="6"/>
        <v>Attenzione prezzo non valorizzato!</v>
      </c>
      <c r="I46" s="108"/>
      <c r="J46" s="108"/>
      <c r="K46" s="108"/>
    </row>
    <row r="47" spans="1:14" x14ac:dyDescent="0.35">
      <c r="A47" s="51">
        <v>15</v>
      </c>
      <c r="B47" s="52" t="s">
        <v>28</v>
      </c>
      <c r="C47" s="80" t="s">
        <v>29</v>
      </c>
      <c r="D47" s="48">
        <v>291.87</v>
      </c>
      <c r="E47" s="74">
        <v>84</v>
      </c>
      <c r="F47" s="3"/>
      <c r="G47" s="98" t="str">
        <f t="shared" si="7"/>
        <v/>
      </c>
      <c r="H47" s="49" t="str">
        <f t="shared" si="6"/>
        <v>Attenzione prezzo non valorizzato!</v>
      </c>
      <c r="I47" s="108"/>
      <c r="J47" s="108"/>
      <c r="K47" s="108"/>
    </row>
    <row r="48" spans="1:14" x14ac:dyDescent="0.35">
      <c r="A48" s="51">
        <v>16</v>
      </c>
      <c r="B48" s="52" t="s">
        <v>30</v>
      </c>
      <c r="C48" s="80" t="s">
        <v>31</v>
      </c>
      <c r="D48" s="48">
        <v>575.91</v>
      </c>
      <c r="E48" s="74">
        <v>258</v>
      </c>
      <c r="F48" s="3"/>
      <c r="G48" s="98" t="str">
        <f t="shared" si="7"/>
        <v/>
      </c>
      <c r="H48" s="49" t="str">
        <f t="shared" si="6"/>
        <v>Attenzione prezzo non valorizzato!</v>
      </c>
      <c r="K48" s="108"/>
    </row>
    <row r="49" spans="1:14" x14ac:dyDescent="0.35">
      <c r="A49" s="51">
        <v>17</v>
      </c>
      <c r="B49" s="52" t="s">
        <v>32</v>
      </c>
      <c r="C49" s="80" t="s">
        <v>33</v>
      </c>
      <c r="D49" s="48">
        <v>671.51</v>
      </c>
      <c r="E49" s="74">
        <v>291</v>
      </c>
      <c r="F49" s="3"/>
      <c r="G49" s="98" t="str">
        <f t="shared" si="7"/>
        <v/>
      </c>
      <c r="H49" s="49" t="str">
        <f t="shared" si="6"/>
        <v>Attenzione prezzo non valorizzato!</v>
      </c>
      <c r="K49" s="109"/>
    </row>
    <row r="50" spans="1:14" x14ac:dyDescent="0.35">
      <c r="A50" s="51">
        <v>18</v>
      </c>
      <c r="B50" s="110" t="s">
        <v>34</v>
      </c>
      <c r="C50" s="80" t="s">
        <v>62</v>
      </c>
      <c r="D50" s="48">
        <v>1275</v>
      </c>
      <c r="E50" s="74">
        <v>97</v>
      </c>
      <c r="F50" s="3"/>
      <c r="G50" s="98" t="str">
        <f t="shared" si="7"/>
        <v/>
      </c>
      <c r="H50" s="49" t="str">
        <f t="shared" si="6"/>
        <v>Attenzione prezzo non valorizzato!</v>
      </c>
      <c r="K50" s="109"/>
    </row>
    <row r="51" spans="1:14" x14ac:dyDescent="0.35">
      <c r="C51" s="57" t="s">
        <v>132</v>
      </c>
      <c r="D51" s="1"/>
      <c r="E51" s="102" t="s">
        <v>138</v>
      </c>
      <c r="G51" s="103"/>
      <c r="H51" s="104" t="str">
        <f>IF(D51="","Attenzione indicare il Brand 1!","")</f>
        <v>Attenzione indicare il Brand 1!</v>
      </c>
    </row>
    <row r="52" spans="1:14" x14ac:dyDescent="0.35">
      <c r="A52" s="58" t="s">
        <v>77</v>
      </c>
      <c r="B52" s="59" t="s">
        <v>78</v>
      </c>
      <c r="C52" s="60" t="s">
        <v>0</v>
      </c>
      <c r="D52" s="101"/>
      <c r="E52" s="100"/>
      <c r="F52" s="60" t="s">
        <v>79</v>
      </c>
      <c r="G52" s="100"/>
      <c r="H52" s="60" t="s">
        <v>112</v>
      </c>
      <c r="J52" s="62"/>
      <c r="K52" s="63"/>
      <c r="M52" s="64"/>
      <c r="N52" s="46"/>
    </row>
    <row r="53" spans="1:14" x14ac:dyDescent="0.35">
      <c r="A53" s="51">
        <v>19</v>
      </c>
      <c r="B53" s="52" t="s">
        <v>72</v>
      </c>
      <c r="C53" s="53" t="s">
        <v>63</v>
      </c>
      <c r="D53" s="101"/>
      <c r="E53" s="100"/>
      <c r="F53" s="2"/>
      <c r="G53" s="100"/>
      <c r="H53" s="49" t="str">
        <f>IF(F53="","Attenzione prezzo non valorizzato!","")</f>
        <v>Attenzione prezzo non valorizzato!</v>
      </c>
    </row>
    <row r="54" spans="1:14" x14ac:dyDescent="0.35">
      <c r="C54" s="57" t="s">
        <v>133</v>
      </c>
      <c r="D54" s="1"/>
      <c r="E54" s="102" t="s">
        <v>138</v>
      </c>
      <c r="G54" s="103"/>
      <c r="H54" s="104" t="str">
        <f>IF(D54="","Attenzione indicare il Brand 2!","")</f>
        <v>Attenzione indicare il Brand 2!</v>
      </c>
    </row>
    <row r="55" spans="1:14" x14ac:dyDescent="0.35">
      <c r="A55" s="58" t="s">
        <v>77</v>
      </c>
      <c r="B55" s="59" t="s">
        <v>78</v>
      </c>
      <c r="C55" s="60" t="s">
        <v>0</v>
      </c>
      <c r="D55" s="101"/>
      <c r="E55" s="100"/>
      <c r="F55" s="60" t="s">
        <v>79</v>
      </c>
      <c r="G55" s="100"/>
      <c r="H55" s="60" t="s">
        <v>112</v>
      </c>
      <c r="J55" s="62"/>
      <c r="K55" s="63"/>
      <c r="M55" s="64"/>
      <c r="N55" s="46"/>
    </row>
    <row r="56" spans="1:14" x14ac:dyDescent="0.35">
      <c r="A56" s="51">
        <v>19</v>
      </c>
      <c r="B56" s="52" t="s">
        <v>72</v>
      </c>
      <c r="C56" s="53" t="s">
        <v>63</v>
      </c>
      <c r="D56" s="101"/>
      <c r="E56" s="100"/>
      <c r="F56" s="2"/>
      <c r="G56" s="100"/>
      <c r="H56" s="49" t="str">
        <f>IF(F56="","Attenzione prezzo non valorizzato!","")</f>
        <v>Attenzione prezzo non valorizzato!</v>
      </c>
    </row>
    <row r="57" spans="1:14" x14ac:dyDescent="0.35">
      <c r="C57" s="57" t="s">
        <v>115</v>
      </c>
      <c r="E57" s="8"/>
    </row>
    <row r="58" spans="1:14" x14ac:dyDescent="0.35">
      <c r="A58" s="58" t="s">
        <v>77</v>
      </c>
      <c r="B58" s="59" t="s">
        <v>78</v>
      </c>
      <c r="C58" s="60" t="s">
        <v>0</v>
      </c>
      <c r="D58" s="60" t="s">
        <v>60</v>
      </c>
      <c r="E58" s="61" t="s">
        <v>147</v>
      </c>
      <c r="F58" s="60" t="s">
        <v>79</v>
      </c>
      <c r="G58" s="60" t="s">
        <v>80</v>
      </c>
      <c r="H58" s="60" t="s">
        <v>112</v>
      </c>
      <c r="J58" s="62"/>
      <c r="K58" s="63"/>
      <c r="M58" s="64"/>
      <c r="N58" s="46"/>
    </row>
    <row r="59" spans="1:14" x14ac:dyDescent="0.35">
      <c r="A59" s="51">
        <v>19</v>
      </c>
      <c r="B59" s="52" t="s">
        <v>72</v>
      </c>
      <c r="C59" s="53" t="s">
        <v>63</v>
      </c>
      <c r="D59" s="48">
        <v>2108</v>
      </c>
      <c r="E59" s="74">
        <v>43</v>
      </c>
      <c r="F59" s="48" t="str">
        <f>IF(F53="","",IF(F56="","",ROUND(AVERAGE(TRUNC(F53,2),TRUNC(F56,2)),2)))</f>
        <v/>
      </c>
      <c r="G59" s="98" t="str">
        <f>IF(F59="","",ROUND(E59*F59,2))</f>
        <v/>
      </c>
      <c r="H59" s="49" t="str">
        <f>IF(F59="","Attenzione prezzo non valorizzato!",IF(F59&gt;D59,"Attenzione prezzo offerto superiore alla BdA!",""))</f>
        <v>Attenzione prezzo non valorizzato!</v>
      </c>
    </row>
    <row r="60" spans="1:14" x14ac:dyDescent="0.35">
      <c r="C60" s="57" t="s">
        <v>114</v>
      </c>
      <c r="E60" s="8"/>
    </row>
    <row r="61" spans="1:14" x14ac:dyDescent="0.35">
      <c r="A61" s="58" t="s">
        <v>77</v>
      </c>
      <c r="B61" s="59" t="s">
        <v>78</v>
      </c>
      <c r="C61" s="60" t="s">
        <v>0</v>
      </c>
      <c r="D61" s="60" t="s">
        <v>60</v>
      </c>
      <c r="E61" s="61" t="s">
        <v>147</v>
      </c>
      <c r="F61" s="60" t="s">
        <v>79</v>
      </c>
      <c r="G61" s="60" t="s">
        <v>80</v>
      </c>
      <c r="H61" s="60" t="s">
        <v>112</v>
      </c>
      <c r="J61" s="62"/>
      <c r="K61" s="63"/>
      <c r="M61" s="64"/>
      <c r="N61" s="46"/>
    </row>
    <row r="62" spans="1:14" x14ac:dyDescent="0.35">
      <c r="A62" s="51">
        <v>20</v>
      </c>
      <c r="B62" s="99" t="s">
        <v>35</v>
      </c>
      <c r="C62" s="99" t="s">
        <v>64</v>
      </c>
      <c r="D62" s="48">
        <v>180</v>
      </c>
      <c r="E62" s="74">
        <v>7</v>
      </c>
      <c r="F62" s="3"/>
      <c r="G62" s="98" t="str">
        <f>IF(F62="","",ROUND(E62*TRUNC(F62,2),2))</f>
        <v/>
      </c>
      <c r="H62" s="49" t="str">
        <f>IF(F62="","Attenzione prezzo non valorizzato!",IF(F62&gt;D62,"Attenzione prezzo offerto superiore alla BdA!",""))</f>
        <v>Attenzione prezzo non valorizzato!</v>
      </c>
      <c r="I62" s="40"/>
    </row>
    <row r="63" spans="1:14" x14ac:dyDescent="0.35">
      <c r="A63" s="51">
        <v>21</v>
      </c>
      <c r="B63" s="99" t="s">
        <v>36</v>
      </c>
      <c r="C63" s="99" t="s">
        <v>61</v>
      </c>
      <c r="D63" s="48">
        <v>230</v>
      </c>
      <c r="E63" s="74">
        <v>11</v>
      </c>
      <c r="F63" s="3"/>
      <c r="G63" s="98" t="str">
        <f>IF(F63="","",ROUND(E63*TRUNC(F63,2),2))</f>
        <v/>
      </c>
      <c r="H63" s="49" t="str">
        <f>IF(F63="","Attenzione prezzo non valorizzato!",IF(F63&gt;D63,"Attenzione prezzo offerto superiore alla BdA!",""))</f>
        <v>Attenzione prezzo non valorizzato!</v>
      </c>
      <c r="I63" s="40"/>
    </row>
    <row r="64" spans="1:14" x14ac:dyDescent="0.35">
      <c r="A64" s="51">
        <v>22</v>
      </c>
      <c r="B64" s="99" t="s">
        <v>37</v>
      </c>
      <c r="C64" s="99" t="s">
        <v>65</v>
      </c>
      <c r="D64" s="48">
        <v>268</v>
      </c>
      <c r="E64" s="74">
        <v>343</v>
      </c>
      <c r="F64" s="3"/>
      <c r="G64" s="98" t="str">
        <f>IF(F64="","",ROUND(E64*TRUNC(F64,2),2))</f>
        <v/>
      </c>
      <c r="H64" s="49" t="str">
        <f>IF(F64="","Attenzione prezzo non valorizzato!",IF(F64&gt;D64,"Attenzione prezzo offerto superiore alla BdA!",""))</f>
        <v>Attenzione prezzo non valorizzato!</v>
      </c>
      <c r="I64" s="40" t="str">
        <f>G59</f>
        <v/>
      </c>
    </row>
    <row r="65" spans="1:14" x14ac:dyDescent="0.35">
      <c r="A65" s="51">
        <v>23</v>
      </c>
      <c r="B65" s="99" t="s">
        <v>38</v>
      </c>
      <c r="C65" s="99" t="s">
        <v>66</v>
      </c>
      <c r="D65" s="48">
        <v>380</v>
      </c>
      <c r="E65" s="74">
        <v>119</v>
      </c>
      <c r="F65" s="3"/>
      <c r="G65" s="98" t="str">
        <f>IF(F65="","",ROUND(E65*TRUNC(F65,2),2))</f>
        <v/>
      </c>
      <c r="H65" s="49" t="str">
        <f>IF(F65="","Attenzione prezzo non valorizzato!",IF(F65&gt;D65,"Attenzione prezzo offerto superiore alla BdA!",""))</f>
        <v>Attenzione prezzo non valorizzato!</v>
      </c>
      <c r="I65" s="40"/>
    </row>
    <row r="66" spans="1:14" x14ac:dyDescent="0.35">
      <c r="A66" s="88"/>
      <c r="C66" s="63"/>
      <c r="G66" s="10">
        <f>SUM(G31:G37)+SUM(G40:G50)+SUM(G59)+SUM(G62:G65)</f>
        <v>0</v>
      </c>
      <c r="H66" s="11" t="s">
        <v>39</v>
      </c>
    </row>
    <row r="67" spans="1:14" x14ac:dyDescent="0.35">
      <c r="G67" s="40"/>
    </row>
    <row r="68" spans="1:14" x14ac:dyDescent="0.35">
      <c r="C68" s="57" t="s">
        <v>116</v>
      </c>
      <c r="E68" s="8"/>
    </row>
    <row r="69" spans="1:14" x14ac:dyDescent="0.35">
      <c r="A69" s="58" t="s">
        <v>77</v>
      </c>
      <c r="B69" s="59" t="s">
        <v>78</v>
      </c>
      <c r="C69" s="60" t="s">
        <v>0</v>
      </c>
      <c r="D69" s="60" t="s">
        <v>60</v>
      </c>
      <c r="E69" s="61" t="s">
        <v>147</v>
      </c>
      <c r="F69" s="60" t="s">
        <v>79</v>
      </c>
      <c r="G69" s="60" t="s">
        <v>80</v>
      </c>
      <c r="H69" s="60" t="s">
        <v>112</v>
      </c>
      <c r="J69" s="62"/>
      <c r="K69" s="63"/>
      <c r="M69" s="64"/>
      <c r="N69" s="46"/>
    </row>
    <row r="70" spans="1:14" ht="29" customHeight="1" x14ac:dyDescent="0.35">
      <c r="A70" s="51">
        <v>24</v>
      </c>
      <c r="B70" s="52" t="s">
        <v>68</v>
      </c>
      <c r="C70" s="53" t="s">
        <v>67</v>
      </c>
      <c r="D70" s="48">
        <v>32219.200000000001</v>
      </c>
      <c r="E70" s="74">
        <v>5</v>
      </c>
      <c r="F70" s="3"/>
      <c r="G70" s="48" t="str">
        <f>IF(F70="","",ROUND(E70*TRUNC(F70,2),2))</f>
        <v/>
      </c>
      <c r="H70" s="49" t="str">
        <f>IF(F70="","Attenzione prezzo non valorizzato!",IF(F70&gt;D70,"Attenzione prezzo offerto superiore alla BdA!",""))</f>
        <v>Attenzione prezzo non valorizzato!</v>
      </c>
      <c r="I70" s="78"/>
      <c r="J70" s="78"/>
      <c r="K70" s="78"/>
    </row>
    <row r="71" spans="1:14" ht="43.5" customHeight="1" x14ac:dyDescent="0.35">
      <c r="A71" s="51">
        <v>25</v>
      </c>
      <c r="B71" s="52" t="s">
        <v>69</v>
      </c>
      <c r="C71" s="53" t="s">
        <v>70</v>
      </c>
      <c r="D71" s="76">
        <v>52654.400000000001</v>
      </c>
      <c r="E71" s="74">
        <v>9</v>
      </c>
      <c r="F71" s="3"/>
      <c r="G71" s="48" t="str">
        <f t="shared" ref="G71:G72" si="8">IF(F71="","",ROUND(E71*TRUNC(F71,2),2))</f>
        <v/>
      </c>
      <c r="H71" s="49" t="str">
        <f>IF(F71="","Attenzione prezzo non valorizzato!",IF(F71&gt;D71,"Attenzione prezzo offerto superiore alla BdA!",""))</f>
        <v>Attenzione prezzo non valorizzato!</v>
      </c>
      <c r="J71" s="97"/>
      <c r="K71" s="97"/>
    </row>
    <row r="72" spans="1:14" ht="29" x14ac:dyDescent="0.35">
      <c r="A72" s="51">
        <v>26</v>
      </c>
      <c r="B72" s="52" t="s">
        <v>73</v>
      </c>
      <c r="C72" s="53" t="s">
        <v>71</v>
      </c>
      <c r="D72" s="48">
        <v>781.34</v>
      </c>
      <c r="E72" s="74">
        <v>7</v>
      </c>
      <c r="F72" s="3"/>
      <c r="G72" s="48" t="str">
        <f t="shared" si="8"/>
        <v/>
      </c>
      <c r="H72" s="49" t="str">
        <f>IF(F72="","Attenzione prezzo non valorizzato!",IF(F72&gt;D72,"Attenzione prezzo offerto superiore alla BdA!",""))</f>
        <v>Attenzione prezzo non valorizzato!</v>
      </c>
      <c r="I72" s="78"/>
      <c r="J72" s="78"/>
      <c r="K72" s="78"/>
    </row>
    <row r="73" spans="1:14" x14ac:dyDescent="0.35">
      <c r="C73" s="63"/>
      <c r="G73" s="10">
        <f>SUM(G70:G72)</f>
        <v>0</v>
      </c>
      <c r="H73" s="11" t="s">
        <v>40</v>
      </c>
    </row>
    <row r="75" spans="1:14" x14ac:dyDescent="0.35">
      <c r="C75" s="57" t="s">
        <v>117</v>
      </c>
      <c r="E75" s="8"/>
    </row>
    <row r="76" spans="1:14" x14ac:dyDescent="0.35">
      <c r="A76" s="71" t="s">
        <v>77</v>
      </c>
      <c r="B76" s="59" t="s">
        <v>78</v>
      </c>
      <c r="C76" s="60" t="s">
        <v>0</v>
      </c>
      <c r="D76" s="60" t="s">
        <v>60</v>
      </c>
      <c r="E76" s="61" t="s">
        <v>147</v>
      </c>
      <c r="F76" s="60" t="s">
        <v>79</v>
      </c>
      <c r="G76" s="60" t="s">
        <v>80</v>
      </c>
      <c r="H76" s="60" t="s">
        <v>112</v>
      </c>
      <c r="J76" s="62"/>
      <c r="K76" s="63"/>
      <c r="M76" s="64"/>
      <c r="N76" s="46"/>
    </row>
    <row r="77" spans="1:14" ht="29" x14ac:dyDescent="0.35">
      <c r="A77" s="51">
        <v>27</v>
      </c>
      <c r="B77" s="73" t="s">
        <v>81</v>
      </c>
      <c r="C77" s="53" t="s">
        <v>141</v>
      </c>
      <c r="D77" s="48">
        <v>204.06</v>
      </c>
      <c r="E77" s="74">
        <v>477</v>
      </c>
      <c r="F77" s="3"/>
      <c r="G77" s="48" t="str">
        <f>IF(F77="","",ROUND(E77*TRUNC(F77,2),2))</f>
        <v/>
      </c>
      <c r="H77" s="49" t="str">
        <f t="shared" ref="H77:H87" si="9">IF(F77="","Attenzione prezzo non valorizzato!",IF(F77&gt;D77,"Attenzione prezzo offerto superiore alla BdA!",""))</f>
        <v>Attenzione prezzo non valorizzato!</v>
      </c>
    </row>
    <row r="78" spans="1:14" ht="29" x14ac:dyDescent="0.35">
      <c r="A78" s="51">
        <v>28</v>
      </c>
      <c r="B78" s="73" t="s">
        <v>82</v>
      </c>
      <c r="C78" s="53" t="s">
        <v>142</v>
      </c>
      <c r="D78" s="48">
        <v>239.59</v>
      </c>
      <c r="E78" s="74">
        <v>1034</v>
      </c>
      <c r="F78" s="3"/>
      <c r="G78" s="48" t="str">
        <f t="shared" ref="G78:G87" si="10">IF(F78="","",ROUND(E78*TRUNC(F78,2),2))</f>
        <v/>
      </c>
      <c r="H78" s="49" t="str">
        <f t="shared" si="9"/>
        <v>Attenzione prezzo non valorizzato!</v>
      </c>
    </row>
    <row r="79" spans="1:14" ht="29" x14ac:dyDescent="0.35">
      <c r="A79" s="51">
        <v>29</v>
      </c>
      <c r="B79" s="73" t="s">
        <v>83</v>
      </c>
      <c r="C79" s="53" t="s">
        <v>143</v>
      </c>
      <c r="D79" s="48">
        <v>270.58999999999997</v>
      </c>
      <c r="E79" s="74">
        <v>769</v>
      </c>
      <c r="F79" s="3"/>
      <c r="G79" s="48" t="str">
        <f t="shared" si="10"/>
        <v/>
      </c>
      <c r="H79" s="49" t="str">
        <f t="shared" si="9"/>
        <v>Attenzione prezzo non valorizzato!</v>
      </c>
    </row>
    <row r="80" spans="1:14" ht="43.5" customHeight="1" x14ac:dyDescent="0.35">
      <c r="A80" s="51">
        <v>30</v>
      </c>
      <c r="B80" s="73" t="s">
        <v>84</v>
      </c>
      <c r="C80" s="53" t="s">
        <v>41</v>
      </c>
      <c r="D80" s="48">
        <v>629.36</v>
      </c>
      <c r="E80" s="74">
        <v>62</v>
      </c>
      <c r="F80" s="3"/>
      <c r="G80" s="48" t="str">
        <f t="shared" si="10"/>
        <v/>
      </c>
      <c r="H80" s="49" t="str">
        <f t="shared" si="9"/>
        <v>Attenzione prezzo non valorizzato!</v>
      </c>
    </row>
    <row r="81" spans="1:14" ht="43.5" customHeight="1" x14ac:dyDescent="0.35">
      <c r="A81" s="51">
        <v>31</v>
      </c>
      <c r="B81" s="73" t="s">
        <v>85</v>
      </c>
      <c r="C81" s="53" t="s">
        <v>42</v>
      </c>
      <c r="D81" s="48">
        <v>881.31</v>
      </c>
      <c r="E81" s="74">
        <v>62</v>
      </c>
      <c r="F81" s="3"/>
      <c r="G81" s="48" t="str">
        <f t="shared" si="10"/>
        <v/>
      </c>
      <c r="H81" s="49" t="str">
        <f t="shared" si="9"/>
        <v>Attenzione prezzo non valorizzato!</v>
      </c>
    </row>
    <row r="82" spans="1:14" ht="43.5" customHeight="1" x14ac:dyDescent="0.35">
      <c r="A82" s="51">
        <v>32</v>
      </c>
      <c r="B82" s="73" t="s">
        <v>86</v>
      </c>
      <c r="C82" s="53" t="s">
        <v>43</v>
      </c>
      <c r="D82" s="48">
        <v>1187.72</v>
      </c>
      <c r="E82" s="74">
        <v>46</v>
      </c>
      <c r="F82" s="3"/>
      <c r="G82" s="48" t="str">
        <f t="shared" si="10"/>
        <v/>
      </c>
      <c r="H82" s="49" t="str">
        <f t="shared" si="9"/>
        <v>Attenzione prezzo non valorizzato!</v>
      </c>
    </row>
    <row r="83" spans="1:14" ht="29" x14ac:dyDescent="0.35">
      <c r="A83" s="51">
        <v>33</v>
      </c>
      <c r="B83" s="73" t="s">
        <v>87</v>
      </c>
      <c r="C83" s="53" t="s">
        <v>44</v>
      </c>
      <c r="D83" s="48">
        <v>228.43</v>
      </c>
      <c r="E83" s="74">
        <v>102</v>
      </c>
      <c r="F83" s="3"/>
      <c r="G83" s="48" t="str">
        <f t="shared" si="10"/>
        <v/>
      </c>
      <c r="H83" s="49" t="str">
        <f t="shared" si="9"/>
        <v>Attenzione prezzo non valorizzato!</v>
      </c>
    </row>
    <row r="84" spans="1:14" ht="42.5" customHeight="1" x14ac:dyDescent="0.35">
      <c r="A84" s="51">
        <v>34</v>
      </c>
      <c r="B84" s="73" t="s">
        <v>88</v>
      </c>
      <c r="C84" s="53" t="s">
        <v>74</v>
      </c>
      <c r="D84" s="48">
        <v>863.86</v>
      </c>
      <c r="E84" s="74">
        <v>57</v>
      </c>
      <c r="F84" s="3"/>
      <c r="G84" s="48" t="str">
        <f t="shared" si="10"/>
        <v/>
      </c>
      <c r="H84" s="49" t="str">
        <f t="shared" si="9"/>
        <v>Attenzione prezzo non valorizzato!</v>
      </c>
    </row>
    <row r="85" spans="1:14" x14ac:dyDescent="0.35">
      <c r="A85" s="51">
        <v>35</v>
      </c>
      <c r="B85" s="73" t="s">
        <v>126</v>
      </c>
      <c r="C85" s="53" t="s">
        <v>45</v>
      </c>
      <c r="D85" s="48">
        <v>168.06</v>
      </c>
      <c r="E85" s="74">
        <v>580</v>
      </c>
      <c r="F85" s="3"/>
      <c r="G85" s="48" t="str">
        <f t="shared" si="10"/>
        <v/>
      </c>
      <c r="H85" s="49" t="str">
        <f t="shared" si="9"/>
        <v>Attenzione prezzo non valorizzato!</v>
      </c>
    </row>
    <row r="86" spans="1:14" x14ac:dyDescent="0.35">
      <c r="A86" s="93">
        <v>36</v>
      </c>
      <c r="B86" s="94" t="s">
        <v>89</v>
      </c>
      <c r="C86" s="95" t="s">
        <v>46</v>
      </c>
      <c r="D86" s="91">
        <v>185.69</v>
      </c>
      <c r="E86" s="96">
        <v>1118</v>
      </c>
      <c r="F86" s="3"/>
      <c r="G86" s="48" t="str">
        <f t="shared" si="10"/>
        <v/>
      </c>
      <c r="H86" s="49" t="str">
        <f t="shared" si="9"/>
        <v>Attenzione prezzo non valorizzato!</v>
      </c>
      <c r="I86" s="92"/>
      <c r="J86" s="68"/>
    </row>
    <row r="87" spans="1:14" x14ac:dyDescent="0.35">
      <c r="A87" s="51">
        <v>37</v>
      </c>
      <c r="B87" s="52" t="s">
        <v>90</v>
      </c>
      <c r="C87" s="53" t="s">
        <v>47</v>
      </c>
      <c r="D87" s="48">
        <v>36.520000000000003</v>
      </c>
      <c r="E87" s="74">
        <v>2385</v>
      </c>
      <c r="F87" s="3"/>
      <c r="G87" s="48" t="str">
        <f t="shared" si="10"/>
        <v/>
      </c>
      <c r="H87" s="49" t="str">
        <f t="shared" si="9"/>
        <v>Attenzione prezzo non valorizzato!</v>
      </c>
      <c r="I87" s="92"/>
    </row>
    <row r="88" spans="1:14" x14ac:dyDescent="0.35">
      <c r="A88" s="88"/>
      <c r="C88" s="89"/>
      <c r="D88" s="40"/>
      <c r="F88" s="40"/>
      <c r="G88" s="10">
        <f>SUM(G77:G87)</f>
        <v>0</v>
      </c>
      <c r="H88" s="11" t="s">
        <v>108</v>
      </c>
      <c r="I88" s="90"/>
    </row>
    <row r="89" spans="1:14" x14ac:dyDescent="0.35">
      <c r="D89" s="40"/>
      <c r="F89" s="40"/>
      <c r="G89" s="40"/>
      <c r="I89" s="46"/>
    </row>
    <row r="90" spans="1:14" x14ac:dyDescent="0.35">
      <c r="C90" s="57" t="s">
        <v>119</v>
      </c>
      <c r="E90" s="8"/>
    </row>
    <row r="91" spans="1:14" x14ac:dyDescent="0.35">
      <c r="A91" s="71" t="s">
        <v>77</v>
      </c>
      <c r="B91" s="72" t="s">
        <v>78</v>
      </c>
      <c r="C91" s="60" t="s">
        <v>0</v>
      </c>
      <c r="D91" s="60" t="s">
        <v>60</v>
      </c>
      <c r="E91" s="61" t="s">
        <v>147</v>
      </c>
      <c r="F91" s="60" t="s">
        <v>140</v>
      </c>
      <c r="G91" s="60" t="s">
        <v>150</v>
      </c>
      <c r="H91" s="60" t="s">
        <v>112</v>
      </c>
      <c r="J91" s="62"/>
      <c r="K91" s="63"/>
      <c r="M91" s="64"/>
      <c r="N91" s="46"/>
    </row>
    <row r="92" spans="1:14" ht="44" customHeight="1" x14ac:dyDescent="0.35">
      <c r="A92" s="51">
        <v>38</v>
      </c>
      <c r="B92" s="52" t="s">
        <v>91</v>
      </c>
      <c r="C92" s="53" t="s">
        <v>129</v>
      </c>
      <c r="D92" s="69">
        <v>1.89E-2</v>
      </c>
      <c r="E92" s="87">
        <v>8.9499999999999996E-2</v>
      </c>
      <c r="F92" s="4"/>
      <c r="G92" s="48" t="str">
        <f>IF(F92="","",ROUND(E92*TRUNC(F92,5)*(D128)*36,2))</f>
        <v/>
      </c>
      <c r="H92" s="49" t="str">
        <f>IF(F92="","Attenzione prezzo non valorizzato!",IF(F92&gt;D92,"Attenzione prezzo offerto superiore alla BdA!",""))</f>
        <v>Attenzione prezzo non valorizzato!</v>
      </c>
      <c r="I92" s="77"/>
      <c r="K92" s="84"/>
      <c r="L92" s="84"/>
      <c r="M92" s="85"/>
    </row>
    <row r="93" spans="1:14" ht="44" customHeight="1" x14ac:dyDescent="0.35">
      <c r="A93" s="51">
        <v>39</v>
      </c>
      <c r="B93" s="52" t="s">
        <v>92</v>
      </c>
      <c r="C93" s="53" t="s">
        <v>130</v>
      </c>
      <c r="D93" s="69">
        <v>1.8689999999999998E-2</v>
      </c>
      <c r="E93" s="87">
        <v>7.0900000000000005E-2</v>
      </c>
      <c r="F93" s="4"/>
      <c r="G93" s="48" t="str">
        <f>IF(F93="","",ROUND(E93*TRUNC(F93,5)*(D128)*36,2))</f>
        <v/>
      </c>
      <c r="H93" s="49" t="str">
        <f>IF(F93="","Attenzione prezzo non valorizzato!",IF(F93&gt;D93,"Attenzione prezzo offerto superiore alla BdA!",""))</f>
        <v>Attenzione prezzo non valorizzato!</v>
      </c>
      <c r="I93" s="86"/>
      <c r="K93" s="142"/>
      <c r="L93" s="142"/>
      <c r="M93" s="142"/>
    </row>
    <row r="94" spans="1:14" ht="44" customHeight="1" x14ac:dyDescent="0.35">
      <c r="A94" s="51">
        <v>40</v>
      </c>
      <c r="B94" s="52" t="s">
        <v>93</v>
      </c>
      <c r="C94" s="53" t="s">
        <v>131</v>
      </c>
      <c r="D94" s="69">
        <v>2.1480000000000003E-2</v>
      </c>
      <c r="E94" s="87">
        <v>0.16220000000000001</v>
      </c>
      <c r="F94" s="4"/>
      <c r="G94" s="48" t="str">
        <f>IF(F94="","",ROUND(E94*TRUNC(F94,5)*(D128)*36,2))</f>
        <v/>
      </c>
      <c r="H94" s="49" t="str">
        <f>IF(F94="","Attenzione prezzo non valorizzato!",IF(F94&gt;D94,"Attenzione prezzo offerto superiore alla BdA!",""))</f>
        <v>Attenzione prezzo non valorizzato!</v>
      </c>
      <c r="I94" s="86"/>
      <c r="K94" s="142"/>
      <c r="L94" s="142"/>
      <c r="M94" s="142"/>
    </row>
    <row r="95" spans="1:14" ht="44" customHeight="1" x14ac:dyDescent="0.35">
      <c r="A95" s="51">
        <v>41</v>
      </c>
      <c r="B95" s="52" t="s">
        <v>94</v>
      </c>
      <c r="C95" s="53" t="s">
        <v>48</v>
      </c>
      <c r="D95" s="69">
        <v>1.933E-2</v>
      </c>
      <c r="E95" s="87">
        <v>0.24759999999999999</v>
      </c>
      <c r="F95" s="4"/>
      <c r="G95" s="48" t="str">
        <f>IF(F95="","",ROUND(E95*TRUNC(F95,5)*(D129)*36,2))</f>
        <v/>
      </c>
      <c r="H95" s="49" t="str">
        <f>IF(F95="","Attenzione prezzo non valorizzato!",IF(F95&gt;D95,"Attenzione prezzo offerto superiore alla BdA!",""))</f>
        <v>Attenzione prezzo non valorizzato!</v>
      </c>
      <c r="I95" s="77"/>
      <c r="K95" s="142"/>
      <c r="L95" s="142"/>
      <c r="M95" s="142"/>
    </row>
    <row r="96" spans="1:14" x14ac:dyDescent="0.35">
      <c r="E96" s="37"/>
      <c r="G96" s="10">
        <f>SUM(G92:G95)</f>
        <v>0</v>
      </c>
      <c r="H96" s="11" t="s">
        <v>104</v>
      </c>
      <c r="I96" s="75"/>
      <c r="J96" s="68"/>
    </row>
    <row r="97" spans="1:14" x14ac:dyDescent="0.35">
      <c r="E97" s="37"/>
      <c r="G97" s="40"/>
      <c r="I97" s="46"/>
      <c r="K97" s="83"/>
    </row>
    <row r="98" spans="1:14" x14ac:dyDescent="0.35">
      <c r="E98" s="37"/>
      <c r="G98" s="40"/>
      <c r="I98" s="46"/>
    </row>
    <row r="99" spans="1:14" x14ac:dyDescent="0.35">
      <c r="C99" s="57" t="s">
        <v>120</v>
      </c>
      <c r="E99" s="8"/>
    </row>
    <row r="100" spans="1:14" x14ac:dyDescent="0.35">
      <c r="A100" s="71" t="s">
        <v>77</v>
      </c>
      <c r="B100" s="72" t="s">
        <v>78</v>
      </c>
      <c r="C100" s="60" t="s">
        <v>0</v>
      </c>
      <c r="D100" s="60" t="s">
        <v>60</v>
      </c>
      <c r="E100" s="61" t="s">
        <v>147</v>
      </c>
      <c r="F100" s="60" t="s">
        <v>140</v>
      </c>
      <c r="G100" s="60" t="s">
        <v>150</v>
      </c>
      <c r="H100" s="60" t="s">
        <v>112</v>
      </c>
      <c r="J100" s="62"/>
      <c r="K100" s="63"/>
      <c r="M100" s="64"/>
      <c r="N100" s="46"/>
    </row>
    <row r="101" spans="1:14" x14ac:dyDescent="0.35">
      <c r="A101" s="51">
        <v>42</v>
      </c>
      <c r="B101" s="52" t="s">
        <v>95</v>
      </c>
      <c r="C101" s="80" t="s">
        <v>128</v>
      </c>
      <c r="D101" s="81">
        <v>0.01</v>
      </c>
      <c r="E101" s="125">
        <v>627409.93999999994</v>
      </c>
      <c r="F101" s="4"/>
      <c r="G101" s="76" t="str">
        <f>IF(F101="","",ROUND((E101*(TRUNC(F101,5)+ROUND(AVERAGE(TRUNC(F92,5),TRUNC(F93,5),TRUNC(F94,5)),5))*36),2))</f>
        <v/>
      </c>
      <c r="H101" s="49" t="str">
        <f>IF(F101="","Attenzione prezzo non valorizzato!",IF(F101&gt;D101,"Attenzione prezzo offerto superiore alla BdA!",""))</f>
        <v>Attenzione prezzo non valorizzato!</v>
      </c>
      <c r="I101" s="77"/>
      <c r="K101" s="78"/>
      <c r="L101" s="79"/>
    </row>
    <row r="102" spans="1:14" x14ac:dyDescent="0.35">
      <c r="E102" s="37"/>
      <c r="G102" s="10">
        <f>SUM(G101)</f>
        <v>0</v>
      </c>
      <c r="H102" s="11" t="s">
        <v>49</v>
      </c>
      <c r="I102" s="75"/>
      <c r="J102" s="68"/>
    </row>
    <row r="103" spans="1:14" x14ac:dyDescent="0.35">
      <c r="E103" s="37"/>
      <c r="G103" s="40"/>
      <c r="I103" s="46"/>
    </row>
    <row r="104" spans="1:14" x14ac:dyDescent="0.35">
      <c r="C104" s="57" t="s">
        <v>121</v>
      </c>
      <c r="E104" s="8"/>
    </row>
    <row r="105" spans="1:14" x14ac:dyDescent="0.35">
      <c r="A105" s="71" t="s">
        <v>77</v>
      </c>
      <c r="B105" s="72" t="s">
        <v>78</v>
      </c>
      <c r="C105" s="60" t="s">
        <v>0</v>
      </c>
      <c r="D105" s="60" t="s">
        <v>60</v>
      </c>
      <c r="E105" s="61" t="s">
        <v>147</v>
      </c>
      <c r="F105" s="60" t="s">
        <v>79</v>
      </c>
      <c r="G105" s="60" t="s">
        <v>80</v>
      </c>
      <c r="H105" s="60" t="s">
        <v>112</v>
      </c>
      <c r="J105" s="62"/>
      <c r="K105" s="63"/>
      <c r="M105" s="64"/>
      <c r="N105" s="46"/>
    </row>
    <row r="106" spans="1:14" x14ac:dyDescent="0.35">
      <c r="A106" s="51">
        <v>43</v>
      </c>
      <c r="B106" s="73" t="s">
        <v>96</v>
      </c>
      <c r="C106" s="53" t="s">
        <v>50</v>
      </c>
      <c r="D106" s="48">
        <v>45.33</v>
      </c>
      <c r="E106" s="74">
        <v>906</v>
      </c>
      <c r="F106" s="3"/>
      <c r="G106" s="48" t="str">
        <f>IF(F106="","",ROUND(E106*TRUNC(F106,2),2))</f>
        <v/>
      </c>
      <c r="H106" s="49" t="str">
        <f t="shared" ref="H106:H112" si="11">IF(F106="","Attenzione prezzo non valorizzato!",IF(F106&gt;D106,"Attenzione prezzo offerto superiore alla BdA!",""))</f>
        <v>Attenzione prezzo non valorizzato!</v>
      </c>
      <c r="I106" s="50"/>
    </row>
    <row r="107" spans="1:14" ht="29.5" customHeight="1" x14ac:dyDescent="0.35">
      <c r="A107" s="51">
        <v>44</v>
      </c>
      <c r="B107" s="73" t="s">
        <v>97</v>
      </c>
      <c r="C107" s="53" t="s">
        <v>51</v>
      </c>
      <c r="D107" s="48">
        <v>37.99</v>
      </c>
      <c r="E107" s="74">
        <v>7773</v>
      </c>
      <c r="F107" s="3"/>
      <c r="G107" s="48" t="str">
        <f t="shared" ref="G107:G112" si="12">IF(F107="","",ROUND(E107*TRUNC(F107,2),2))</f>
        <v/>
      </c>
      <c r="H107" s="49" t="str">
        <f t="shared" si="11"/>
        <v>Attenzione prezzo non valorizzato!</v>
      </c>
      <c r="I107" s="50"/>
    </row>
    <row r="108" spans="1:14" ht="29.5" customHeight="1" x14ac:dyDescent="0.35">
      <c r="A108" s="51">
        <v>45</v>
      </c>
      <c r="B108" s="73" t="s">
        <v>98</v>
      </c>
      <c r="C108" s="53" t="s">
        <v>52</v>
      </c>
      <c r="D108" s="48">
        <v>35.67</v>
      </c>
      <c r="E108" s="74">
        <v>7141</v>
      </c>
      <c r="F108" s="3"/>
      <c r="G108" s="48" t="str">
        <f t="shared" si="12"/>
        <v/>
      </c>
      <c r="H108" s="49" t="str">
        <f t="shared" si="11"/>
        <v>Attenzione prezzo non valorizzato!</v>
      </c>
      <c r="I108" s="50"/>
    </row>
    <row r="109" spans="1:14" ht="29.5" customHeight="1" x14ac:dyDescent="0.35">
      <c r="A109" s="51">
        <v>46</v>
      </c>
      <c r="B109" s="73" t="s">
        <v>99</v>
      </c>
      <c r="C109" s="53" t="s">
        <v>53</v>
      </c>
      <c r="D109" s="48">
        <v>30.97</v>
      </c>
      <c r="E109" s="74">
        <v>11538</v>
      </c>
      <c r="F109" s="3"/>
      <c r="G109" s="48" t="str">
        <f t="shared" si="12"/>
        <v/>
      </c>
      <c r="H109" s="49" t="str">
        <f t="shared" si="11"/>
        <v>Attenzione prezzo non valorizzato!</v>
      </c>
      <c r="I109" s="50"/>
    </row>
    <row r="110" spans="1:14" x14ac:dyDescent="0.35">
      <c r="A110" s="51">
        <v>47</v>
      </c>
      <c r="B110" s="73" t="s">
        <v>100</v>
      </c>
      <c r="C110" s="53" t="s">
        <v>54</v>
      </c>
      <c r="D110" s="48">
        <v>546</v>
      </c>
      <c r="E110" s="74">
        <v>48</v>
      </c>
      <c r="F110" s="3"/>
      <c r="G110" s="48" t="str">
        <f t="shared" si="12"/>
        <v/>
      </c>
      <c r="H110" s="49" t="str">
        <f t="shared" si="11"/>
        <v>Attenzione prezzo non valorizzato!</v>
      </c>
      <c r="I110" s="50"/>
      <c r="J110" s="9"/>
    </row>
    <row r="111" spans="1:14" ht="29" customHeight="1" x14ac:dyDescent="0.35">
      <c r="A111" s="51">
        <v>48</v>
      </c>
      <c r="B111" s="73" t="s">
        <v>101</v>
      </c>
      <c r="C111" s="53" t="s">
        <v>55</v>
      </c>
      <c r="D111" s="48">
        <v>456</v>
      </c>
      <c r="E111" s="74">
        <v>69</v>
      </c>
      <c r="F111" s="3"/>
      <c r="G111" s="48" t="str">
        <f t="shared" si="12"/>
        <v/>
      </c>
      <c r="H111" s="49" t="str">
        <f t="shared" si="11"/>
        <v>Attenzione prezzo non valorizzato!</v>
      </c>
      <c r="I111" s="50"/>
      <c r="J111" s="9"/>
    </row>
    <row r="112" spans="1:14" ht="29" customHeight="1" x14ac:dyDescent="0.35">
      <c r="A112" s="51">
        <v>49</v>
      </c>
      <c r="B112" s="73" t="s">
        <v>102</v>
      </c>
      <c r="C112" s="53" t="s">
        <v>56</v>
      </c>
      <c r="D112" s="48">
        <v>810</v>
      </c>
      <c r="E112" s="74">
        <v>69</v>
      </c>
      <c r="F112" s="3"/>
      <c r="G112" s="48" t="str">
        <f t="shared" si="12"/>
        <v/>
      </c>
      <c r="H112" s="49" t="str">
        <f t="shared" si="11"/>
        <v>Attenzione prezzo non valorizzato!</v>
      </c>
      <c r="I112" s="50"/>
      <c r="J112" s="9"/>
    </row>
    <row r="113" spans="1:18" x14ac:dyDescent="0.35">
      <c r="C113" s="63"/>
      <c r="D113" s="63"/>
      <c r="F113" s="63"/>
      <c r="G113" s="10">
        <f>SUM(G106:G112)</f>
        <v>0</v>
      </c>
      <c r="H113" s="11" t="s">
        <v>57</v>
      </c>
      <c r="I113" s="46"/>
      <c r="J113" s="68"/>
    </row>
    <row r="114" spans="1:18" x14ac:dyDescent="0.35">
      <c r="C114" s="44"/>
      <c r="D114" s="68"/>
      <c r="F114" s="68"/>
    </row>
    <row r="115" spans="1:18" x14ac:dyDescent="0.35">
      <c r="C115" s="57" t="s">
        <v>122</v>
      </c>
      <c r="E115" s="8"/>
    </row>
    <row r="116" spans="1:18" x14ac:dyDescent="0.35">
      <c r="A116" s="71" t="s">
        <v>77</v>
      </c>
      <c r="B116" s="72" t="s">
        <v>78</v>
      </c>
      <c r="C116" s="60" t="s">
        <v>0</v>
      </c>
      <c r="D116" s="60" t="s">
        <v>60</v>
      </c>
      <c r="E116" s="61" t="s">
        <v>148</v>
      </c>
      <c r="F116" s="60" t="s">
        <v>139</v>
      </c>
      <c r="G116" s="60" t="s">
        <v>150</v>
      </c>
      <c r="H116" s="60" t="s">
        <v>112</v>
      </c>
      <c r="J116" s="62"/>
      <c r="K116" s="63"/>
      <c r="M116" s="64"/>
      <c r="N116" s="46"/>
    </row>
    <row r="117" spans="1:18" x14ac:dyDescent="0.35">
      <c r="A117" s="51">
        <v>50</v>
      </c>
      <c r="B117" s="52" t="s">
        <v>103</v>
      </c>
      <c r="C117" s="53" t="s">
        <v>58</v>
      </c>
      <c r="D117" s="69">
        <v>0</v>
      </c>
      <c r="E117" s="70">
        <v>1513724.49</v>
      </c>
      <c r="F117" s="4"/>
      <c r="G117" s="48" t="str">
        <f>IF(F117="","",IF(F117="",0,ROUND(E117*(1-TRUNC(F117,5)),2)))</f>
        <v/>
      </c>
      <c r="H117" s="49" t="str">
        <f>IF(F117="","Attenzione prezzo non valorizzato!","")</f>
        <v>Attenzione prezzo non valorizzato!</v>
      </c>
    </row>
    <row r="118" spans="1:18" x14ac:dyDescent="0.35">
      <c r="G118" s="10">
        <f>TRUNC(SUM(G117),2)</f>
        <v>0</v>
      </c>
      <c r="H118" s="11" t="s">
        <v>75</v>
      </c>
      <c r="I118" s="50"/>
      <c r="J118" s="56"/>
    </row>
    <row r="121" spans="1:18" x14ac:dyDescent="0.35">
      <c r="C121" s="57" t="s">
        <v>123</v>
      </c>
      <c r="E121" s="8"/>
    </row>
    <row r="122" spans="1:18" x14ac:dyDescent="0.35">
      <c r="A122" s="58" t="s">
        <v>77</v>
      </c>
      <c r="B122" s="59" t="s">
        <v>78</v>
      </c>
      <c r="C122" s="60" t="s">
        <v>0</v>
      </c>
      <c r="D122" s="60" t="s">
        <v>60</v>
      </c>
      <c r="E122" s="61" t="s">
        <v>149</v>
      </c>
      <c r="F122" s="60" t="s">
        <v>139</v>
      </c>
      <c r="G122" s="60" t="s">
        <v>151</v>
      </c>
      <c r="H122" s="60" t="s">
        <v>112</v>
      </c>
      <c r="J122" s="62"/>
      <c r="K122" s="63"/>
      <c r="M122" s="64"/>
      <c r="N122" s="46"/>
    </row>
    <row r="123" spans="1:18" x14ac:dyDescent="0.35">
      <c r="A123" s="51">
        <v>51</v>
      </c>
      <c r="B123" s="52" t="s">
        <v>110</v>
      </c>
      <c r="C123" s="53" t="s">
        <v>125</v>
      </c>
      <c r="D123" s="65"/>
      <c r="E123" s="55">
        <f>ROUND(D130*20%*65%,2)</f>
        <v>0</v>
      </c>
      <c r="F123" s="66"/>
      <c r="G123" s="48">
        <f>E123</f>
        <v>0</v>
      </c>
      <c r="H123" s="67"/>
      <c r="I123" s="68"/>
    </row>
    <row r="124" spans="1:18" ht="29" x14ac:dyDescent="0.35">
      <c r="A124" s="51">
        <v>52</v>
      </c>
      <c r="B124" s="52" t="s">
        <v>111</v>
      </c>
      <c r="C124" s="53" t="s">
        <v>134</v>
      </c>
      <c r="D124" s="54">
        <v>0</v>
      </c>
      <c r="E124" s="55">
        <f>ROUND(D130*20%*35%,2)</f>
        <v>0</v>
      </c>
      <c r="F124" s="5"/>
      <c r="G124" s="48" t="str">
        <f>IF(F124="","",ROUND(E124*(1-TRUNC(F124,5)),2))</f>
        <v/>
      </c>
      <c r="H124" s="49" t="str">
        <f>IF(F124="","Attenzione prezzo non valorizzato!","")</f>
        <v>Attenzione prezzo non valorizzato!</v>
      </c>
      <c r="I124" s="50"/>
      <c r="J124" s="47"/>
      <c r="L124" s="14"/>
    </row>
    <row r="125" spans="1:18" x14ac:dyDescent="0.35">
      <c r="G125" s="10">
        <f>TRUNC(SUM(G123:G124),2)</f>
        <v>0</v>
      </c>
      <c r="H125" s="11" t="s">
        <v>59</v>
      </c>
      <c r="I125" s="12"/>
      <c r="J125" s="13"/>
    </row>
    <row r="126" spans="1:18" x14ac:dyDescent="0.35">
      <c r="G126" s="14"/>
      <c r="H126" s="14"/>
    </row>
    <row r="127" spans="1:18" x14ac:dyDescent="0.35">
      <c r="C127" s="15" t="s">
        <v>106</v>
      </c>
      <c r="D127" s="16" t="s">
        <v>153</v>
      </c>
      <c r="E127" s="17"/>
      <c r="F127" s="18"/>
      <c r="G127" s="14"/>
      <c r="J127" s="19"/>
      <c r="K127" s="13"/>
      <c r="L127" s="19"/>
      <c r="M127" s="19"/>
      <c r="N127" s="19"/>
      <c r="O127" s="19"/>
      <c r="P127" s="19"/>
      <c r="Q127" s="19"/>
      <c r="R127" s="19"/>
    </row>
    <row r="128" spans="1:18" ht="29" x14ac:dyDescent="0.35">
      <c r="C128" s="20" t="s">
        <v>105</v>
      </c>
      <c r="D128" s="21">
        <f>G66</f>
        <v>0</v>
      </c>
      <c r="E128" s="17"/>
      <c r="F128" s="18"/>
      <c r="J128" s="19"/>
      <c r="K128" s="13"/>
      <c r="L128" s="19"/>
      <c r="M128" s="19"/>
      <c r="N128" s="19"/>
      <c r="O128" s="19"/>
      <c r="P128" s="19"/>
      <c r="Q128" s="19"/>
      <c r="R128" s="19"/>
    </row>
    <row r="129" spans="3:18" ht="29" x14ac:dyDescent="0.35">
      <c r="C129" s="20" t="s">
        <v>145</v>
      </c>
      <c r="D129" s="22">
        <f>G73</f>
        <v>0</v>
      </c>
      <c r="E129" s="17"/>
      <c r="F129" s="18"/>
      <c r="J129" s="19"/>
      <c r="K129" s="13"/>
      <c r="L129" s="19"/>
      <c r="M129" s="19"/>
      <c r="N129" s="19"/>
      <c r="O129" s="19"/>
      <c r="P129" s="19"/>
      <c r="Q129" s="19"/>
      <c r="R129" s="19"/>
    </row>
    <row r="130" spans="3:18" ht="29" x14ac:dyDescent="0.35">
      <c r="C130" s="20" t="s">
        <v>146</v>
      </c>
      <c r="D130" s="22">
        <f>SUM(G77:G86)+G118</f>
        <v>0</v>
      </c>
      <c r="E130" s="23"/>
      <c r="F130" s="24"/>
      <c r="G130" s="25"/>
      <c r="J130" s="19"/>
      <c r="K130" s="13"/>
      <c r="L130" s="19"/>
      <c r="M130" s="19"/>
      <c r="N130" s="19"/>
      <c r="O130" s="19"/>
      <c r="P130" s="19"/>
      <c r="Q130" s="19"/>
      <c r="R130" s="19"/>
    </row>
    <row r="131" spans="3:18" x14ac:dyDescent="0.35">
      <c r="C131" s="26"/>
      <c r="D131" s="27"/>
      <c r="E131" s="17"/>
      <c r="F131" s="28"/>
      <c r="J131" s="19"/>
      <c r="K131" s="13"/>
      <c r="L131" s="19"/>
      <c r="M131" s="19"/>
      <c r="N131" s="19"/>
      <c r="O131" s="19"/>
      <c r="P131" s="19"/>
      <c r="Q131" s="19"/>
      <c r="R131" s="19"/>
    </row>
    <row r="132" spans="3:18" x14ac:dyDescent="0.35">
      <c r="D132" s="18"/>
      <c r="E132" s="17"/>
      <c r="F132" s="18"/>
      <c r="J132" s="19"/>
      <c r="K132" s="13"/>
      <c r="L132" s="19"/>
      <c r="M132" s="19"/>
      <c r="N132" s="19"/>
      <c r="O132" s="19"/>
      <c r="P132" s="19"/>
      <c r="Q132" s="19"/>
      <c r="R132" s="19"/>
    </row>
    <row r="133" spans="3:18" x14ac:dyDescent="0.35">
      <c r="C133" s="15" t="s">
        <v>107</v>
      </c>
      <c r="D133" s="16" t="s">
        <v>153</v>
      </c>
      <c r="E133" s="17"/>
      <c r="F133" s="18"/>
      <c r="J133" s="19"/>
      <c r="K133" s="13"/>
      <c r="L133" s="19"/>
      <c r="M133" s="19"/>
      <c r="N133" s="19"/>
      <c r="O133" s="19"/>
      <c r="P133" s="19"/>
      <c r="Q133" s="19"/>
      <c r="R133" s="19"/>
    </row>
    <row r="134" spans="3:18" ht="60" x14ac:dyDescent="0.35">
      <c r="C134" s="29" t="s">
        <v>135</v>
      </c>
      <c r="D134" s="30">
        <f>G66+G73+G96+G102</f>
        <v>0</v>
      </c>
      <c r="E134" s="17"/>
      <c r="F134" s="18"/>
      <c r="J134" s="19"/>
      <c r="K134" s="13"/>
      <c r="L134" s="19"/>
      <c r="M134" s="19"/>
      <c r="N134" s="19"/>
      <c r="O134" s="19"/>
      <c r="P134" s="19"/>
      <c r="Q134" s="19"/>
      <c r="R134" s="19"/>
    </row>
    <row r="135" spans="3:18" ht="74.5" x14ac:dyDescent="0.35">
      <c r="C135" s="31" t="s">
        <v>136</v>
      </c>
      <c r="D135" s="32">
        <f>G88+G113</f>
        <v>0</v>
      </c>
      <c r="E135" s="17"/>
      <c r="F135" s="18"/>
      <c r="J135" s="19"/>
      <c r="K135" s="13"/>
      <c r="L135" s="19"/>
      <c r="M135" s="19"/>
      <c r="N135" s="19"/>
      <c r="O135" s="19"/>
      <c r="P135" s="19"/>
      <c r="Q135" s="19"/>
      <c r="R135" s="19"/>
    </row>
    <row r="136" spans="3:18" ht="45.5" x14ac:dyDescent="0.35">
      <c r="C136" s="33" t="s">
        <v>137</v>
      </c>
      <c r="D136" s="34">
        <f>G118+G125</f>
        <v>0</v>
      </c>
      <c r="E136" s="17"/>
      <c r="F136" s="18"/>
      <c r="J136" s="19"/>
      <c r="K136" s="13"/>
      <c r="L136" s="19"/>
      <c r="M136" s="19"/>
      <c r="N136" s="19"/>
      <c r="O136" s="19"/>
      <c r="P136" s="19"/>
      <c r="Q136" s="19"/>
      <c r="R136" s="19"/>
    </row>
    <row r="137" spans="3:18" ht="23.5" x14ac:dyDescent="0.55000000000000004">
      <c r="C137" s="35" t="s">
        <v>109</v>
      </c>
      <c r="D137" s="36">
        <f>SUM(D134:D136)</f>
        <v>0</v>
      </c>
      <c r="E137" s="37"/>
      <c r="F137" s="38"/>
      <c r="G137" s="39"/>
      <c r="I137" s="40"/>
      <c r="J137" s="141"/>
      <c r="K137" s="141"/>
      <c r="L137" s="141"/>
      <c r="M137" s="141"/>
      <c r="N137" s="141"/>
      <c r="O137" s="141"/>
      <c r="P137" s="141"/>
      <c r="Q137" s="141"/>
      <c r="R137" s="141"/>
    </row>
    <row r="138" spans="3:18" x14ac:dyDescent="0.35">
      <c r="E138" s="37"/>
      <c r="G138" s="18"/>
      <c r="J138" s="141"/>
      <c r="K138" s="141"/>
      <c r="L138" s="141"/>
      <c r="M138" s="141"/>
      <c r="N138" s="141"/>
      <c r="O138" s="141"/>
      <c r="P138" s="141"/>
      <c r="Q138" s="141"/>
      <c r="R138" s="141"/>
    </row>
    <row r="139" spans="3:18" x14ac:dyDescent="0.35">
      <c r="C139" s="41" t="s">
        <v>127</v>
      </c>
      <c r="D139" s="42">
        <f>ROUND(F124*35%,5)</f>
        <v>0</v>
      </c>
      <c r="E139" s="43"/>
      <c r="J139" s="141"/>
      <c r="K139" s="141"/>
      <c r="L139" s="141"/>
      <c r="M139" s="141"/>
      <c r="N139" s="141"/>
      <c r="O139" s="141"/>
      <c r="P139" s="141"/>
      <c r="Q139" s="141"/>
      <c r="R139" s="141"/>
    </row>
    <row r="140" spans="3:18" ht="21" x14ac:dyDescent="0.5">
      <c r="C140" s="44"/>
      <c r="D140" s="45"/>
      <c r="F140" s="45"/>
      <c r="J140" s="46"/>
      <c r="K140" s="47"/>
      <c r="L140" s="14"/>
    </row>
    <row r="142" spans="3:18" x14ac:dyDescent="0.35">
      <c r="D142" s="40"/>
      <c r="F142" s="40"/>
    </row>
  </sheetData>
  <sheetProtection algorithmName="SHA-512" hashValue="dnQRIGLxUeQvwDjGv95XF6JaKWtIk4dtz19RyUPvmc+F82X8S+CMzOCWOYWhEmeGsMyYgbmpAyv8ImDr6XRR8w==" saltValue="gaTx81rFGFSFalBe9EDaHQ==" spinCount="100000" sheet="1" objects="1" scenarios="1"/>
  <mergeCells count="8">
    <mergeCell ref="K93:M95"/>
    <mergeCell ref="J137:R139"/>
    <mergeCell ref="B2:G2"/>
    <mergeCell ref="B3:G8"/>
    <mergeCell ref="I3:K3"/>
    <mergeCell ref="I4:K5"/>
    <mergeCell ref="I6:K6"/>
    <mergeCell ref="F20:G20"/>
  </mergeCells>
  <conditionalFormatting sqref="E31:E37">
    <cfRule type="cellIs" dxfId="75" priority="4" operator="equal">
      <formula>0</formula>
    </cfRule>
  </conditionalFormatting>
  <conditionalFormatting sqref="E40:E50">
    <cfRule type="cellIs" dxfId="74" priority="3" operator="equal">
      <formula>0</formula>
    </cfRule>
  </conditionalFormatting>
  <conditionalFormatting sqref="E59">
    <cfRule type="cellIs" dxfId="73" priority="2" operator="equal">
      <formula>0</formula>
    </cfRule>
  </conditionalFormatting>
  <conditionalFormatting sqref="E62:E65">
    <cfRule type="cellIs" dxfId="72" priority="1" operator="equal">
      <formula>0</formula>
    </cfRule>
  </conditionalFormatting>
  <conditionalFormatting sqref="F20">
    <cfRule type="containsText" dxfId="71" priority="13" operator="containsText" text="Attenzione">
      <formula>NOT(ISERROR(SEARCH("Attenzione",F20)))</formula>
    </cfRule>
  </conditionalFormatting>
  <conditionalFormatting sqref="H11">
    <cfRule type="containsText" dxfId="70" priority="12" operator="containsText" text="Attenzione">
      <formula>NOT(ISERROR(SEARCH("Attenzione",H11)))</formula>
    </cfRule>
  </conditionalFormatting>
  <conditionalFormatting sqref="H13:H20 H22:H28 H31:H37 H59">
    <cfRule type="containsText" dxfId="69" priority="22" operator="containsText" text="Attenzione">
      <formula>NOT(ISERROR(SEARCH("Attenzione",H13)))</formula>
    </cfRule>
  </conditionalFormatting>
  <conditionalFormatting sqref="H40:H51">
    <cfRule type="containsText" dxfId="68" priority="11" operator="containsText" text="Attenzione">
      <formula>NOT(ISERROR(SEARCH("Attenzione",H40)))</formula>
    </cfRule>
  </conditionalFormatting>
  <conditionalFormatting sqref="H53:H54">
    <cfRule type="containsText" dxfId="67" priority="10" operator="containsText" text="Attenzione">
      <formula>NOT(ISERROR(SEARCH("Attenzione",H53)))</formula>
    </cfRule>
  </conditionalFormatting>
  <conditionalFormatting sqref="H56">
    <cfRule type="containsText" dxfId="66" priority="9" operator="containsText" text="Attenzione">
      <formula>NOT(ISERROR(SEARCH("Attenzione",H56)))</formula>
    </cfRule>
  </conditionalFormatting>
  <conditionalFormatting sqref="H62:H65">
    <cfRule type="containsText" dxfId="65" priority="20" operator="containsText" text="Attenzione">
      <formula>NOT(ISERROR(SEARCH("Attenzione",H62)))</formula>
    </cfRule>
  </conditionalFormatting>
  <conditionalFormatting sqref="H70:H72">
    <cfRule type="containsText" dxfId="64" priority="21" operator="containsText" text="Attenzione">
      <formula>NOT(ISERROR(SEARCH("Attenzione",H70)))</formula>
    </cfRule>
  </conditionalFormatting>
  <conditionalFormatting sqref="H77:H87">
    <cfRule type="containsText" dxfId="63" priority="19" operator="containsText" text="Attenzione">
      <formula>NOT(ISERROR(SEARCH("Attenzione",H77)))</formula>
    </cfRule>
  </conditionalFormatting>
  <conditionalFormatting sqref="H92:H95">
    <cfRule type="containsText" dxfId="62" priority="18" operator="containsText" text="Attenzione">
      <formula>NOT(ISERROR(SEARCH("Attenzione",H92)))</formula>
    </cfRule>
  </conditionalFormatting>
  <conditionalFormatting sqref="H101">
    <cfRule type="containsText" dxfId="61" priority="17" operator="containsText" text="Attenzione">
      <formula>NOT(ISERROR(SEARCH("Attenzione",H101)))</formula>
    </cfRule>
  </conditionalFormatting>
  <conditionalFormatting sqref="H106:H112">
    <cfRule type="containsText" dxfId="60" priority="16" operator="containsText" text="Attenzione">
      <formula>NOT(ISERROR(SEARCH("Attenzione",H106)))</formula>
    </cfRule>
  </conditionalFormatting>
  <conditionalFormatting sqref="H117">
    <cfRule type="containsText" dxfId="59" priority="15" operator="containsText" text="Attenzione">
      <formula>NOT(ISERROR(SEARCH("Attenzione",H117)))</formula>
    </cfRule>
  </conditionalFormatting>
  <conditionalFormatting sqref="H124">
    <cfRule type="containsText" dxfId="58" priority="14" operator="containsText" text="Attenzione">
      <formula>NOT(ISERROR(SEARCH("Attenzione",H124)))</formula>
    </cfRule>
  </conditionalFormatting>
  <conditionalFormatting sqref="I118">
    <cfRule type="cellIs" dxfId="57" priority="23" operator="greaterThan">
      <formula>0.2</formula>
    </cfRule>
  </conditionalFormatting>
  <dataValidations count="4">
    <dataValidation type="custom" allowBlank="1" showInputMessage="1" showErrorMessage="1" error="ERRORE: Inserire un valore maggiore o uguale a 0, con al più due cifre decimali" sqref="F13:F19 F22:F28 F53 F56" xr:uid="{19B9DD12-C513-4B16-9C18-17BA3B167E0A}">
      <formula1>AND(INT(F13*100)=F13*100,F13&gt;=0)</formula1>
    </dataValidation>
    <dataValidation type="custom" allowBlank="1" showInputMessage="1" showErrorMessage="1" error="ERRORE: Inserire un valore compreso tra 0 e la base d'asta, con al più due cifre decimali" sqref="F40:F50 F62:F65 F70:F72 F77:F87 F106:F112" xr:uid="{AFBE45E9-CB6C-4FF2-9F17-927FBA629146}">
      <formula1>AND(INT(F40*100)=F40*100,F40&gt;=0,F40&lt;=D40)</formula1>
    </dataValidation>
    <dataValidation type="custom" allowBlank="1" showInputMessage="1" showErrorMessage="1" error="ERRORE: Inserire un valore compreso tra 0 e la base d'asta, con al più tre cifre decimali" sqref="F92:F95 F101" xr:uid="{7D1F0470-12D0-49F6-9E13-BFBBE9654345}">
      <formula1>AND(INT(F92*100000)=F92*100000,F92&gt;=0,F92&lt;=D92)</formula1>
    </dataValidation>
    <dataValidation type="custom" allowBlank="1" showInputMessage="1" showErrorMessage="1" error="ERRORE: Inserire un valore compreso tra 0 e la base d'asta, con al più tre cifre decimali" sqref="F117 F124" xr:uid="{62000D10-DC81-4031-A471-D0D1F9923676}">
      <formula1>AND(INT(F117*100000)=F117*100000,F117&gt;=0,F117&lt;=1)</formula1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C6CB5-F300-473F-9E1B-F9CE9C745254}">
  <dimension ref="A1:R142"/>
  <sheetViews>
    <sheetView showGridLines="0" zoomScale="80" zoomScaleNormal="80" workbookViewId="0">
      <pane ySplit="8" topLeftCell="A113" activePane="bottomLeft" state="frozen"/>
      <selection pane="bottomLeft" activeCell="E106" sqref="E106:E117"/>
    </sheetView>
  </sheetViews>
  <sheetFormatPr defaultRowHeight="14.5" x14ac:dyDescent="0.35"/>
  <cols>
    <col min="1" max="1" width="9.54296875" style="6" customWidth="1"/>
    <col min="2" max="2" width="12.453125" style="7" customWidth="1"/>
    <col min="3" max="3" width="77.54296875" style="8" customWidth="1"/>
    <col min="4" max="4" width="33.81640625" style="8" customWidth="1"/>
    <col min="5" max="5" width="23" style="9" customWidth="1"/>
    <col min="6" max="6" width="24" style="8" bestFit="1" customWidth="1"/>
    <col min="7" max="7" width="26.1796875" style="8" customWidth="1"/>
    <col min="8" max="8" width="45.81640625" style="8" bestFit="1" customWidth="1"/>
    <col min="9" max="9" width="26.6328125" style="8" customWidth="1"/>
    <col min="10" max="10" width="18.26953125" style="8" customWidth="1"/>
    <col min="11" max="11" width="15.81640625" style="8" bestFit="1" customWidth="1"/>
    <col min="12" max="12" width="14" style="8" customWidth="1"/>
    <col min="13" max="16384" width="8.7265625" style="8"/>
  </cols>
  <sheetData>
    <row r="1" spans="1:14" ht="22" customHeight="1" thickBot="1" x14ac:dyDescent="0.4">
      <c r="D1" s="119"/>
      <c r="F1" s="119"/>
      <c r="G1" s="40"/>
      <c r="H1" s="40"/>
    </row>
    <row r="2" spans="1:14" ht="37" customHeight="1" thickBot="1" x14ac:dyDescent="0.4">
      <c r="B2" s="129" t="s">
        <v>144</v>
      </c>
      <c r="C2" s="130"/>
      <c r="D2" s="130"/>
      <c r="E2" s="130"/>
      <c r="F2" s="130"/>
      <c r="G2" s="131"/>
      <c r="H2" s="40"/>
    </row>
    <row r="3" spans="1:14" ht="38.5" customHeight="1" x14ac:dyDescent="0.35">
      <c r="B3" s="132" t="s">
        <v>161</v>
      </c>
      <c r="C3" s="133"/>
      <c r="D3" s="133"/>
      <c r="E3" s="133"/>
      <c r="F3" s="133"/>
      <c r="G3" s="134"/>
      <c r="H3" s="40"/>
      <c r="I3" s="143"/>
      <c r="J3" s="143"/>
      <c r="K3" s="143"/>
    </row>
    <row r="4" spans="1:14" ht="38.5" customHeight="1" x14ac:dyDescent="0.35">
      <c r="B4" s="135"/>
      <c r="C4" s="136"/>
      <c r="D4" s="136"/>
      <c r="E4" s="136"/>
      <c r="F4" s="136"/>
      <c r="G4" s="137"/>
      <c r="H4" s="120"/>
      <c r="I4" s="144"/>
      <c r="J4" s="144"/>
      <c r="K4" s="144"/>
    </row>
    <row r="5" spans="1:14" ht="38.5" customHeight="1" x14ac:dyDescent="0.35">
      <c r="B5" s="135"/>
      <c r="C5" s="136"/>
      <c r="D5" s="136"/>
      <c r="E5" s="136"/>
      <c r="F5" s="136"/>
      <c r="G5" s="137"/>
      <c r="H5" s="128"/>
      <c r="I5" s="144"/>
      <c r="J5" s="144"/>
      <c r="K5" s="144"/>
    </row>
    <row r="6" spans="1:14" ht="38.5" customHeight="1" x14ac:dyDescent="0.35">
      <c r="B6" s="135"/>
      <c r="C6" s="136"/>
      <c r="D6" s="136"/>
      <c r="E6" s="136"/>
      <c r="F6" s="136"/>
      <c r="G6" s="137"/>
      <c r="H6" s="121"/>
      <c r="I6" s="145"/>
      <c r="J6" s="145"/>
      <c r="K6" s="145"/>
    </row>
    <row r="7" spans="1:14" ht="38.5" customHeight="1" x14ac:dyDescent="0.35">
      <c r="B7" s="135"/>
      <c r="C7" s="136"/>
      <c r="D7" s="136"/>
      <c r="E7" s="136"/>
      <c r="F7" s="136"/>
      <c r="G7" s="137"/>
      <c r="H7" s="120"/>
      <c r="I7" s="122"/>
      <c r="J7" s="123"/>
      <c r="K7" s="123"/>
    </row>
    <row r="8" spans="1:14" ht="38.5" customHeight="1" thickBot="1" x14ac:dyDescent="0.4">
      <c r="B8" s="138"/>
      <c r="C8" s="139"/>
      <c r="D8" s="139"/>
      <c r="E8" s="139"/>
      <c r="F8" s="139"/>
      <c r="G8" s="140"/>
      <c r="H8" s="121"/>
      <c r="I8" s="122"/>
      <c r="J8" s="123"/>
      <c r="K8" s="123"/>
    </row>
    <row r="9" spans="1:14" ht="30.5" customHeight="1" x14ac:dyDescent="0.35">
      <c r="B9" s="124"/>
      <c r="C9" s="124"/>
      <c r="D9" s="124"/>
      <c r="E9" s="124"/>
      <c r="F9" s="124"/>
      <c r="G9" s="124"/>
      <c r="H9" s="121"/>
      <c r="I9" s="122"/>
      <c r="J9" s="123"/>
      <c r="K9" s="123"/>
    </row>
    <row r="10" spans="1:14" ht="17.5" customHeight="1" x14ac:dyDescent="0.35">
      <c r="H10" s="60" t="s">
        <v>112</v>
      </c>
    </row>
    <row r="11" spans="1:14" x14ac:dyDescent="0.35">
      <c r="C11" s="57" t="s">
        <v>118</v>
      </c>
      <c r="D11" s="1"/>
      <c r="E11" s="102" t="s">
        <v>138</v>
      </c>
      <c r="F11" s="118"/>
      <c r="G11" s="102"/>
      <c r="H11" s="104" t="str">
        <f>IF(D11="","Attenzione indicare il Brand 1!","")</f>
        <v>Attenzione indicare il Brand 1!</v>
      </c>
    </row>
    <row r="12" spans="1:14" x14ac:dyDescent="0.35">
      <c r="A12" s="58" t="s">
        <v>77</v>
      </c>
      <c r="B12" s="59" t="s">
        <v>78</v>
      </c>
      <c r="C12" s="60" t="s">
        <v>0</v>
      </c>
      <c r="D12" s="100"/>
      <c r="E12" s="100"/>
      <c r="F12" s="60" t="s">
        <v>79</v>
      </c>
      <c r="G12" s="100"/>
      <c r="H12" s="60" t="s">
        <v>112</v>
      </c>
      <c r="J12" s="62"/>
      <c r="K12" s="63"/>
      <c r="M12" s="64"/>
      <c r="N12" s="46"/>
    </row>
    <row r="13" spans="1:14" x14ac:dyDescent="0.35">
      <c r="A13" s="51">
        <v>1</v>
      </c>
      <c r="B13" s="52" t="s">
        <v>1</v>
      </c>
      <c r="C13" s="111" t="s">
        <v>76</v>
      </c>
      <c r="D13" s="100"/>
      <c r="E13" s="100"/>
      <c r="F13" s="2"/>
      <c r="G13" s="100"/>
      <c r="H13" s="49" t="str">
        <f t="shared" ref="H13:H19" si="0">IF(F13="","Attenzione prezzo non valorizzato!","")</f>
        <v>Attenzione prezzo non valorizzato!</v>
      </c>
      <c r="J13" s="62"/>
      <c r="K13" s="62"/>
      <c r="M13" s="113"/>
      <c r="N13" s="46"/>
    </row>
    <row r="14" spans="1:14" x14ac:dyDescent="0.35">
      <c r="A14" s="51">
        <v>2</v>
      </c>
      <c r="B14" s="52" t="s">
        <v>2</v>
      </c>
      <c r="C14" s="80" t="s">
        <v>3</v>
      </c>
      <c r="D14" s="101"/>
      <c r="E14" s="100"/>
      <c r="F14" s="2"/>
      <c r="G14" s="100"/>
      <c r="H14" s="49" t="str">
        <f t="shared" si="0"/>
        <v>Attenzione prezzo non valorizzato!</v>
      </c>
      <c r="I14" s="68"/>
      <c r="J14" s="62"/>
      <c r="K14" s="62"/>
      <c r="M14" s="113"/>
    </row>
    <row r="15" spans="1:14" x14ac:dyDescent="0.35">
      <c r="A15" s="51">
        <v>3</v>
      </c>
      <c r="B15" s="52" t="s">
        <v>4</v>
      </c>
      <c r="C15" s="80" t="s">
        <v>5</v>
      </c>
      <c r="D15" s="101"/>
      <c r="E15" s="100"/>
      <c r="F15" s="2"/>
      <c r="G15" s="100"/>
      <c r="H15" s="49" t="str">
        <f t="shared" si="0"/>
        <v>Attenzione prezzo non valorizzato!</v>
      </c>
      <c r="I15" s="68"/>
      <c r="J15" s="63"/>
      <c r="K15" s="62"/>
      <c r="M15" s="113"/>
    </row>
    <row r="16" spans="1:14" x14ac:dyDescent="0.35">
      <c r="A16" s="51">
        <v>4</v>
      </c>
      <c r="B16" s="52" t="s">
        <v>6</v>
      </c>
      <c r="C16" s="80" t="s">
        <v>7</v>
      </c>
      <c r="D16" s="101"/>
      <c r="E16" s="100"/>
      <c r="F16" s="2"/>
      <c r="G16" s="100"/>
      <c r="H16" s="49" t="str">
        <f t="shared" si="0"/>
        <v>Attenzione prezzo non valorizzato!</v>
      </c>
      <c r="I16" s="126"/>
      <c r="J16" s="63"/>
      <c r="K16" s="62"/>
      <c r="M16" s="113"/>
    </row>
    <row r="17" spans="1:14" x14ac:dyDescent="0.35">
      <c r="A17" s="51">
        <v>5</v>
      </c>
      <c r="B17" s="52" t="s">
        <v>8</v>
      </c>
      <c r="C17" s="80" t="s">
        <v>9</v>
      </c>
      <c r="D17" s="101"/>
      <c r="E17" s="100"/>
      <c r="F17" s="2"/>
      <c r="G17" s="100"/>
      <c r="H17" s="49" t="str">
        <f t="shared" si="0"/>
        <v>Attenzione prezzo non valorizzato!</v>
      </c>
      <c r="I17" s="68"/>
      <c r="J17" s="62"/>
      <c r="K17" s="62"/>
      <c r="M17" s="113"/>
    </row>
    <row r="18" spans="1:14" x14ac:dyDescent="0.35">
      <c r="A18" s="51">
        <v>6</v>
      </c>
      <c r="B18" s="52" t="s">
        <v>10</v>
      </c>
      <c r="C18" s="80" t="s">
        <v>11</v>
      </c>
      <c r="D18" s="101"/>
      <c r="E18" s="100"/>
      <c r="F18" s="2"/>
      <c r="G18" s="100"/>
      <c r="H18" s="49" t="str">
        <f t="shared" si="0"/>
        <v>Attenzione prezzo non valorizzato!</v>
      </c>
      <c r="I18" s="68"/>
      <c r="J18" s="63"/>
      <c r="K18" s="62"/>
      <c r="M18" s="113"/>
    </row>
    <row r="19" spans="1:14" x14ac:dyDescent="0.35">
      <c r="A19" s="51">
        <v>7</v>
      </c>
      <c r="B19" s="52" t="s">
        <v>12</v>
      </c>
      <c r="C19" s="53" t="s">
        <v>13</v>
      </c>
      <c r="D19" s="101"/>
      <c r="E19" s="117"/>
      <c r="F19" s="2"/>
      <c r="G19" s="117"/>
      <c r="H19" s="49" t="str">
        <f t="shared" si="0"/>
        <v>Attenzione prezzo non valorizzato!</v>
      </c>
      <c r="I19" s="126"/>
      <c r="J19" s="63"/>
      <c r="K19" s="112"/>
      <c r="M19" s="113"/>
    </row>
    <row r="20" spans="1:14" ht="29" customHeight="1" x14ac:dyDescent="0.35">
      <c r="C20" s="57" t="s">
        <v>124</v>
      </c>
      <c r="D20" s="1"/>
      <c r="E20" s="102" t="s">
        <v>138</v>
      </c>
      <c r="F20" s="146" t="str">
        <f>IF(SUM(G22:G28)&lt;6,"Attenzione per il brand 2 devono essere offerte almeno 6 telecamere!",IF(SUM(G22:G28)=6,"Brand 2 con 6 telecamere offerte su 7","Brand 2 completo"))</f>
        <v>Attenzione per il brand 2 devono essere offerte almeno 6 telecamere!</v>
      </c>
      <c r="G20" s="146"/>
      <c r="H20" s="49" t="str">
        <f>IF(D20="","Attenzione indicare il Brand 2!","")</f>
        <v>Attenzione indicare il Brand 2!</v>
      </c>
      <c r="I20" s="127"/>
    </row>
    <row r="21" spans="1:14" x14ac:dyDescent="0.35">
      <c r="A21" s="58" t="s">
        <v>77</v>
      </c>
      <c r="B21" s="59" t="s">
        <v>78</v>
      </c>
      <c r="C21" s="60" t="s">
        <v>0</v>
      </c>
      <c r="D21" s="101"/>
      <c r="E21" s="100"/>
      <c r="F21" s="116" t="s">
        <v>79</v>
      </c>
      <c r="G21" s="114"/>
      <c r="H21" s="116" t="s">
        <v>112</v>
      </c>
      <c r="J21" s="62"/>
      <c r="K21" s="63"/>
      <c r="M21" s="64"/>
      <c r="N21" s="46"/>
    </row>
    <row r="22" spans="1:14" x14ac:dyDescent="0.35">
      <c r="A22" s="51">
        <v>1</v>
      </c>
      <c r="B22" s="52" t="s">
        <v>1</v>
      </c>
      <c r="C22" s="111" t="s">
        <v>76</v>
      </c>
      <c r="D22" s="101"/>
      <c r="E22" s="100"/>
      <c r="F22" s="2"/>
      <c r="G22" s="114">
        <f>IF(F22="",0,1)</f>
        <v>0</v>
      </c>
      <c r="H22" s="49" t="str">
        <f>IF(F22="",IF(SUM($G$22:$G$28)=6,"Telecamera non offerta","Attenzione prezzo non valorizzato!"),"")</f>
        <v>Attenzione prezzo non valorizzato!</v>
      </c>
      <c r="J22" s="63"/>
      <c r="K22" s="112"/>
      <c r="M22" s="113"/>
    </row>
    <row r="23" spans="1:14" x14ac:dyDescent="0.35">
      <c r="A23" s="51">
        <v>2</v>
      </c>
      <c r="B23" s="52" t="s">
        <v>2</v>
      </c>
      <c r="C23" s="80" t="s">
        <v>3</v>
      </c>
      <c r="D23" s="101"/>
      <c r="E23" s="100"/>
      <c r="F23" s="2"/>
      <c r="G23" s="114">
        <f>IF(F23="",0,1)</f>
        <v>0</v>
      </c>
      <c r="H23" s="49" t="str">
        <f>IF(F23="",IF(SUM($G$22:$G$28)=6,"Telecamera non offerta","Attenzione prezzo non valorizzato!"),"")</f>
        <v>Attenzione prezzo non valorizzato!</v>
      </c>
      <c r="I23" s="115"/>
      <c r="J23" s="63"/>
      <c r="K23" s="112"/>
      <c r="M23" s="113"/>
    </row>
    <row r="24" spans="1:14" x14ac:dyDescent="0.35">
      <c r="A24" s="51">
        <v>3</v>
      </c>
      <c r="B24" s="52" t="s">
        <v>4</v>
      </c>
      <c r="C24" s="80" t="s">
        <v>5</v>
      </c>
      <c r="D24" s="101"/>
      <c r="E24" s="100"/>
      <c r="F24" s="2"/>
      <c r="G24" s="114">
        <f t="shared" ref="G24:G28" si="1">IF(F24="",0,1)</f>
        <v>0</v>
      </c>
      <c r="H24" s="49" t="str">
        <f t="shared" ref="H24:H28" si="2">IF(F24="",IF(SUM($G$22:$G$28)=6,"Telecamera non offerta","Attenzione prezzo non valorizzato!"),"")</f>
        <v>Attenzione prezzo non valorizzato!</v>
      </c>
      <c r="J24" s="63"/>
      <c r="K24" s="112"/>
      <c r="M24" s="113"/>
    </row>
    <row r="25" spans="1:14" x14ac:dyDescent="0.35">
      <c r="A25" s="51">
        <v>4</v>
      </c>
      <c r="B25" s="52" t="s">
        <v>6</v>
      </c>
      <c r="C25" s="80" t="s">
        <v>7</v>
      </c>
      <c r="D25" s="101"/>
      <c r="E25" s="100"/>
      <c r="F25" s="2"/>
      <c r="G25" s="114">
        <f t="shared" si="1"/>
        <v>0</v>
      </c>
      <c r="H25" s="49" t="str">
        <f t="shared" si="2"/>
        <v>Attenzione prezzo non valorizzato!</v>
      </c>
      <c r="J25" s="63"/>
      <c r="K25" s="112"/>
      <c r="M25" s="113"/>
    </row>
    <row r="26" spans="1:14" x14ac:dyDescent="0.35">
      <c r="A26" s="51">
        <v>5</v>
      </c>
      <c r="B26" s="52" t="s">
        <v>8</v>
      </c>
      <c r="C26" s="80" t="s">
        <v>9</v>
      </c>
      <c r="D26" s="101"/>
      <c r="E26" s="100"/>
      <c r="F26" s="2"/>
      <c r="G26" s="114">
        <f t="shared" si="1"/>
        <v>0</v>
      </c>
      <c r="H26" s="49" t="str">
        <f t="shared" si="2"/>
        <v>Attenzione prezzo non valorizzato!</v>
      </c>
      <c r="J26" s="63"/>
      <c r="K26" s="112"/>
      <c r="M26" s="113"/>
    </row>
    <row r="27" spans="1:14" x14ac:dyDescent="0.35">
      <c r="A27" s="51">
        <v>6</v>
      </c>
      <c r="B27" s="52" t="s">
        <v>10</v>
      </c>
      <c r="C27" s="80" t="s">
        <v>11</v>
      </c>
      <c r="D27" s="101"/>
      <c r="E27" s="100"/>
      <c r="F27" s="2"/>
      <c r="G27" s="114">
        <f t="shared" si="1"/>
        <v>0</v>
      </c>
      <c r="H27" s="49" t="str">
        <f t="shared" si="2"/>
        <v>Attenzione prezzo non valorizzato!</v>
      </c>
      <c r="J27" s="63"/>
      <c r="K27" s="112"/>
      <c r="M27" s="113"/>
    </row>
    <row r="28" spans="1:14" x14ac:dyDescent="0.35">
      <c r="A28" s="51">
        <v>7</v>
      </c>
      <c r="B28" s="52" t="s">
        <v>12</v>
      </c>
      <c r="C28" s="53" t="s">
        <v>13</v>
      </c>
      <c r="D28" s="101"/>
      <c r="E28" s="100"/>
      <c r="F28" s="2"/>
      <c r="G28" s="114">
        <f t="shared" si="1"/>
        <v>0</v>
      </c>
      <c r="H28" s="49" t="str">
        <f t="shared" si="2"/>
        <v>Attenzione prezzo non valorizzato!</v>
      </c>
      <c r="J28" s="63"/>
      <c r="K28" s="112"/>
      <c r="M28" s="113"/>
    </row>
    <row r="29" spans="1:14" x14ac:dyDescent="0.35">
      <c r="C29" s="57" t="s">
        <v>113</v>
      </c>
      <c r="E29" s="8"/>
    </row>
    <row r="30" spans="1:14" x14ac:dyDescent="0.35">
      <c r="A30" s="58" t="s">
        <v>77</v>
      </c>
      <c r="B30" s="59" t="s">
        <v>78</v>
      </c>
      <c r="C30" s="60" t="s">
        <v>0</v>
      </c>
      <c r="D30" s="60" t="s">
        <v>60</v>
      </c>
      <c r="E30" s="61" t="s">
        <v>147</v>
      </c>
      <c r="F30" s="60" t="s">
        <v>79</v>
      </c>
      <c r="G30" s="60" t="s">
        <v>80</v>
      </c>
      <c r="H30" s="60" t="s">
        <v>112</v>
      </c>
      <c r="J30" s="62"/>
      <c r="K30" s="63"/>
      <c r="M30" s="64"/>
      <c r="N30" s="46"/>
    </row>
    <row r="31" spans="1:14" x14ac:dyDescent="0.35">
      <c r="A31" s="51">
        <v>1</v>
      </c>
      <c r="B31" s="52" t="s">
        <v>1</v>
      </c>
      <c r="C31" s="111" t="s">
        <v>76</v>
      </c>
      <c r="D31" s="48">
        <v>983</v>
      </c>
      <c r="E31" s="74">
        <v>1512</v>
      </c>
      <c r="F31" s="48" t="str">
        <f>IF(F13="","",IF(AND(F22="",SUM($G$22:$G$28)&lt;6),"",ROUND(IF(F22="",TRUNC(F13,2),AVERAGE(TRUNC(F13,2),TRUNC(F22,2))),2)))</f>
        <v/>
      </c>
      <c r="G31" s="48" t="str">
        <f>IF(F31="","",ROUND(E31*F31,2))</f>
        <v/>
      </c>
      <c r="H31" s="49" t="str">
        <f>IF(F31="","Attenzione prezzo non valorizzato!",IF(F31&gt;D31,"Attenzione prezzo offerto superiore alla BdA!",""))</f>
        <v>Attenzione prezzo non valorizzato!</v>
      </c>
      <c r="J31" s="63"/>
      <c r="K31" s="112"/>
      <c r="M31" s="113"/>
    </row>
    <row r="32" spans="1:14" x14ac:dyDescent="0.35">
      <c r="A32" s="51">
        <v>2</v>
      </c>
      <c r="B32" s="52" t="s">
        <v>2</v>
      </c>
      <c r="C32" s="80" t="s">
        <v>3</v>
      </c>
      <c r="D32" s="48">
        <v>5297.8</v>
      </c>
      <c r="E32" s="74">
        <v>61</v>
      </c>
      <c r="F32" s="48" t="str">
        <f t="shared" ref="F32:F37" si="3">IF(F14="","",IF(AND(F23="",SUM($G$22:$G$28)&lt;6),"",ROUND(IF(F23="",TRUNC(F14,2),AVERAGE(TRUNC(F14,2),TRUNC(F23,2))),2)))</f>
        <v/>
      </c>
      <c r="G32" s="48" t="str">
        <f t="shared" ref="G32:G37" si="4">IF(F32="","",ROUND(E32*F32,2))</f>
        <v/>
      </c>
      <c r="H32" s="49" t="str">
        <f t="shared" ref="H32:H37" si="5">IF(F32="","Attenzione prezzo non valorizzato!",IF(F32&gt;D32,"Attenzione prezzo offerto superiore alla BdA!",""))</f>
        <v>Attenzione prezzo non valorizzato!</v>
      </c>
      <c r="I32" s="68"/>
      <c r="J32" s="63"/>
      <c r="K32" s="112"/>
      <c r="M32" s="113"/>
    </row>
    <row r="33" spans="1:14" x14ac:dyDescent="0.35">
      <c r="A33" s="51">
        <v>3</v>
      </c>
      <c r="B33" s="52" t="s">
        <v>4</v>
      </c>
      <c r="C33" s="80" t="s">
        <v>5</v>
      </c>
      <c r="D33" s="48">
        <v>449.15</v>
      </c>
      <c r="E33" s="74">
        <v>10</v>
      </c>
      <c r="F33" s="48" t="str">
        <f t="shared" si="3"/>
        <v/>
      </c>
      <c r="G33" s="48" t="str">
        <f t="shared" si="4"/>
        <v/>
      </c>
      <c r="H33" s="49" t="str">
        <f t="shared" si="5"/>
        <v>Attenzione prezzo non valorizzato!</v>
      </c>
      <c r="I33" s="68"/>
      <c r="J33" s="63"/>
      <c r="K33" s="112"/>
      <c r="M33" s="113"/>
    </row>
    <row r="34" spans="1:14" x14ac:dyDescent="0.35">
      <c r="A34" s="51">
        <v>4</v>
      </c>
      <c r="B34" s="52" t="s">
        <v>6</v>
      </c>
      <c r="C34" s="80" t="s">
        <v>7</v>
      </c>
      <c r="D34" s="48">
        <v>866.03</v>
      </c>
      <c r="E34" s="74">
        <v>480</v>
      </c>
      <c r="F34" s="48" t="str">
        <f t="shared" si="3"/>
        <v/>
      </c>
      <c r="G34" s="48" t="str">
        <f t="shared" si="4"/>
        <v/>
      </c>
      <c r="H34" s="49" t="str">
        <f t="shared" si="5"/>
        <v>Attenzione prezzo non valorizzato!</v>
      </c>
      <c r="I34" s="68"/>
      <c r="J34" s="63"/>
      <c r="K34" s="112"/>
      <c r="M34" s="113"/>
    </row>
    <row r="35" spans="1:14" x14ac:dyDescent="0.35">
      <c r="A35" s="51">
        <v>5</v>
      </c>
      <c r="B35" s="52" t="s">
        <v>8</v>
      </c>
      <c r="C35" s="80" t="s">
        <v>9</v>
      </c>
      <c r="D35" s="48">
        <v>978.86</v>
      </c>
      <c r="E35" s="74">
        <v>17</v>
      </c>
      <c r="F35" s="48" t="str">
        <f t="shared" si="3"/>
        <v/>
      </c>
      <c r="G35" s="48" t="str">
        <f t="shared" si="4"/>
        <v/>
      </c>
      <c r="H35" s="49" t="str">
        <f t="shared" si="5"/>
        <v>Attenzione prezzo non valorizzato!</v>
      </c>
      <c r="I35" s="68"/>
      <c r="J35" s="63"/>
      <c r="K35" s="112"/>
      <c r="M35" s="113"/>
    </row>
    <row r="36" spans="1:14" x14ac:dyDescent="0.35">
      <c r="A36" s="51">
        <v>6</v>
      </c>
      <c r="B36" s="52" t="s">
        <v>10</v>
      </c>
      <c r="C36" s="80" t="s">
        <v>11</v>
      </c>
      <c r="D36" s="48">
        <v>3069.9</v>
      </c>
      <c r="E36" s="74">
        <v>30</v>
      </c>
      <c r="F36" s="48" t="str">
        <f t="shared" si="3"/>
        <v/>
      </c>
      <c r="G36" s="48" t="str">
        <f t="shared" si="4"/>
        <v/>
      </c>
      <c r="H36" s="49" t="str">
        <f t="shared" si="5"/>
        <v>Attenzione prezzo non valorizzato!</v>
      </c>
      <c r="I36" s="68"/>
      <c r="J36" s="63"/>
      <c r="K36" s="112"/>
      <c r="M36" s="113"/>
    </row>
    <row r="37" spans="1:14" x14ac:dyDescent="0.35">
      <c r="A37" s="51">
        <v>7</v>
      </c>
      <c r="B37" s="52" t="s">
        <v>12</v>
      </c>
      <c r="C37" s="53" t="s">
        <v>13</v>
      </c>
      <c r="D37" s="48">
        <v>1828</v>
      </c>
      <c r="E37" s="74">
        <v>14</v>
      </c>
      <c r="F37" s="48" t="str">
        <f t="shared" si="3"/>
        <v/>
      </c>
      <c r="G37" s="48" t="str">
        <f t="shared" si="4"/>
        <v/>
      </c>
      <c r="H37" s="49" t="str">
        <f t="shared" si="5"/>
        <v>Attenzione prezzo non valorizzato!</v>
      </c>
      <c r="I37" s="68"/>
      <c r="J37" s="63"/>
      <c r="K37" s="112"/>
      <c r="M37" s="113"/>
    </row>
    <row r="38" spans="1:14" x14ac:dyDescent="0.35">
      <c r="C38" s="57" t="s">
        <v>114</v>
      </c>
      <c r="E38" s="8"/>
    </row>
    <row r="39" spans="1:14" x14ac:dyDescent="0.35">
      <c r="A39" s="58" t="s">
        <v>77</v>
      </c>
      <c r="B39" s="59" t="s">
        <v>78</v>
      </c>
      <c r="C39" s="60" t="s">
        <v>0</v>
      </c>
      <c r="D39" s="60" t="s">
        <v>60</v>
      </c>
      <c r="E39" s="61" t="s">
        <v>147</v>
      </c>
      <c r="F39" s="60" t="s">
        <v>79</v>
      </c>
      <c r="G39" s="60" t="s">
        <v>80</v>
      </c>
      <c r="H39" s="60" t="s">
        <v>112</v>
      </c>
      <c r="J39" s="62"/>
      <c r="K39" s="63"/>
      <c r="M39" s="64"/>
      <c r="N39" s="46"/>
    </row>
    <row r="40" spans="1:14" x14ac:dyDescent="0.35">
      <c r="A40" s="51">
        <v>8</v>
      </c>
      <c r="B40" s="52" t="s">
        <v>14</v>
      </c>
      <c r="C40" s="80" t="s">
        <v>15</v>
      </c>
      <c r="D40" s="48">
        <v>2586.4</v>
      </c>
      <c r="E40" s="74">
        <v>11</v>
      </c>
      <c r="F40" s="3"/>
      <c r="G40" s="98" t="str">
        <f>IF(F40="","",ROUND(E40*TRUNC(F40,2),2))</f>
        <v/>
      </c>
      <c r="H40" s="49" t="str">
        <f t="shared" ref="H40:H50" si="6">IF(F40="","Attenzione prezzo non valorizzato!",IF(F40&gt;D40,"Attenzione prezzo offerto superiore alla BdA!",""))</f>
        <v>Attenzione prezzo non valorizzato!</v>
      </c>
      <c r="I40" s="68"/>
      <c r="M40" s="105"/>
    </row>
    <row r="41" spans="1:14" x14ac:dyDescent="0.35">
      <c r="A41" s="51">
        <v>9</v>
      </c>
      <c r="B41" s="52" t="s">
        <v>16</v>
      </c>
      <c r="C41" s="80" t="s">
        <v>17</v>
      </c>
      <c r="D41" s="48">
        <v>3436.8</v>
      </c>
      <c r="E41" s="74">
        <v>122</v>
      </c>
      <c r="F41" s="3"/>
      <c r="G41" s="98" t="str">
        <f t="shared" ref="G41:G50" si="7">IF(F41="","",ROUND(E41*TRUNC(F41,2),2))</f>
        <v/>
      </c>
      <c r="H41" s="49" t="str">
        <f t="shared" si="6"/>
        <v>Attenzione prezzo non valorizzato!</v>
      </c>
      <c r="I41" s="106"/>
      <c r="J41" s="79"/>
      <c r="M41" s="107"/>
    </row>
    <row r="42" spans="1:14" x14ac:dyDescent="0.35">
      <c r="A42" s="51">
        <v>10</v>
      </c>
      <c r="B42" s="52" t="s">
        <v>18</v>
      </c>
      <c r="C42" s="53" t="s">
        <v>19</v>
      </c>
      <c r="D42" s="48">
        <v>89.38</v>
      </c>
      <c r="E42" s="74">
        <v>1224</v>
      </c>
      <c r="F42" s="3"/>
      <c r="G42" s="98" t="str">
        <f t="shared" si="7"/>
        <v/>
      </c>
      <c r="H42" s="49" t="str">
        <f t="shared" si="6"/>
        <v>Attenzione prezzo non valorizzato!</v>
      </c>
      <c r="J42" s="79"/>
    </row>
    <row r="43" spans="1:14" x14ac:dyDescent="0.35">
      <c r="A43" s="51">
        <v>11</v>
      </c>
      <c r="B43" s="52" t="s">
        <v>20</v>
      </c>
      <c r="C43" s="53" t="s">
        <v>21</v>
      </c>
      <c r="D43" s="48">
        <v>123.22</v>
      </c>
      <c r="E43" s="74">
        <v>91</v>
      </c>
      <c r="F43" s="3"/>
      <c r="G43" s="98" t="str">
        <f t="shared" si="7"/>
        <v/>
      </c>
      <c r="H43" s="49" t="str">
        <f t="shared" si="6"/>
        <v>Attenzione prezzo non valorizzato!</v>
      </c>
    </row>
    <row r="44" spans="1:14" x14ac:dyDescent="0.35">
      <c r="A44" s="51">
        <v>12</v>
      </c>
      <c r="B44" s="52" t="s">
        <v>22</v>
      </c>
      <c r="C44" s="53" t="s">
        <v>23</v>
      </c>
      <c r="D44" s="48">
        <v>461.27</v>
      </c>
      <c r="E44" s="74">
        <v>5</v>
      </c>
      <c r="F44" s="3"/>
      <c r="G44" s="98" t="str">
        <f t="shared" si="7"/>
        <v/>
      </c>
      <c r="H44" s="49" t="str">
        <f t="shared" si="6"/>
        <v>Attenzione prezzo non valorizzato!</v>
      </c>
      <c r="I44" s="63"/>
    </row>
    <row r="45" spans="1:14" x14ac:dyDescent="0.35">
      <c r="A45" s="51">
        <v>13</v>
      </c>
      <c r="B45" s="52" t="s">
        <v>24</v>
      </c>
      <c r="C45" s="53" t="s">
        <v>25</v>
      </c>
      <c r="D45" s="48">
        <v>484.76</v>
      </c>
      <c r="E45" s="74">
        <v>175</v>
      </c>
      <c r="F45" s="3"/>
      <c r="G45" s="98" t="str">
        <f t="shared" si="7"/>
        <v/>
      </c>
      <c r="H45" s="49" t="str">
        <f t="shared" si="6"/>
        <v>Attenzione prezzo non valorizzato!</v>
      </c>
      <c r="I45" s="108"/>
      <c r="J45" s="108"/>
      <c r="K45" s="108"/>
    </row>
    <row r="46" spans="1:14" x14ac:dyDescent="0.35">
      <c r="A46" s="51">
        <v>14</v>
      </c>
      <c r="B46" s="52" t="s">
        <v>26</v>
      </c>
      <c r="C46" s="53" t="s">
        <v>27</v>
      </c>
      <c r="D46" s="48">
        <v>563.59</v>
      </c>
      <c r="E46" s="74">
        <v>61</v>
      </c>
      <c r="F46" s="3"/>
      <c r="G46" s="98" t="str">
        <f t="shared" si="7"/>
        <v/>
      </c>
      <c r="H46" s="49" t="str">
        <f t="shared" si="6"/>
        <v>Attenzione prezzo non valorizzato!</v>
      </c>
      <c r="I46" s="108"/>
      <c r="J46" s="108"/>
      <c r="K46" s="108"/>
    </row>
    <row r="47" spans="1:14" x14ac:dyDescent="0.35">
      <c r="A47" s="51">
        <v>15</v>
      </c>
      <c r="B47" s="52" t="s">
        <v>28</v>
      </c>
      <c r="C47" s="80" t="s">
        <v>29</v>
      </c>
      <c r="D47" s="48">
        <v>291.87</v>
      </c>
      <c r="E47" s="74">
        <v>164</v>
      </c>
      <c r="F47" s="3"/>
      <c r="G47" s="98" t="str">
        <f t="shared" si="7"/>
        <v/>
      </c>
      <c r="H47" s="49" t="str">
        <f t="shared" si="6"/>
        <v>Attenzione prezzo non valorizzato!</v>
      </c>
      <c r="I47" s="108"/>
      <c r="J47" s="108"/>
      <c r="K47" s="108"/>
    </row>
    <row r="48" spans="1:14" x14ac:dyDescent="0.35">
      <c r="A48" s="51">
        <v>16</v>
      </c>
      <c r="B48" s="52" t="s">
        <v>30</v>
      </c>
      <c r="C48" s="80" t="s">
        <v>31</v>
      </c>
      <c r="D48" s="48">
        <v>575.91</v>
      </c>
      <c r="E48" s="74">
        <v>779</v>
      </c>
      <c r="F48" s="3"/>
      <c r="G48" s="98" t="str">
        <f t="shared" si="7"/>
        <v/>
      </c>
      <c r="H48" s="49" t="str">
        <f t="shared" si="6"/>
        <v>Attenzione prezzo non valorizzato!</v>
      </c>
      <c r="K48" s="108"/>
    </row>
    <row r="49" spans="1:14" x14ac:dyDescent="0.35">
      <c r="A49" s="51">
        <v>17</v>
      </c>
      <c r="B49" s="52" t="s">
        <v>32</v>
      </c>
      <c r="C49" s="80" t="s">
        <v>33</v>
      </c>
      <c r="D49" s="48">
        <v>671.51</v>
      </c>
      <c r="E49" s="74">
        <v>178</v>
      </c>
      <c r="F49" s="3"/>
      <c r="G49" s="98" t="str">
        <f t="shared" si="7"/>
        <v/>
      </c>
      <c r="H49" s="49" t="str">
        <f t="shared" si="6"/>
        <v>Attenzione prezzo non valorizzato!</v>
      </c>
      <c r="K49" s="109"/>
    </row>
    <row r="50" spans="1:14" x14ac:dyDescent="0.35">
      <c r="A50" s="51">
        <v>18</v>
      </c>
      <c r="B50" s="110" t="s">
        <v>34</v>
      </c>
      <c r="C50" s="80" t="s">
        <v>62</v>
      </c>
      <c r="D50" s="48">
        <v>1275</v>
      </c>
      <c r="E50" s="74">
        <v>59</v>
      </c>
      <c r="F50" s="3"/>
      <c r="G50" s="98" t="str">
        <f t="shared" si="7"/>
        <v/>
      </c>
      <c r="H50" s="49" t="str">
        <f t="shared" si="6"/>
        <v>Attenzione prezzo non valorizzato!</v>
      </c>
      <c r="K50" s="109"/>
    </row>
    <row r="51" spans="1:14" x14ac:dyDescent="0.35">
      <c r="C51" s="57" t="s">
        <v>132</v>
      </c>
      <c r="D51" s="1"/>
      <c r="E51" s="102" t="s">
        <v>138</v>
      </c>
      <c r="G51" s="103"/>
      <c r="H51" s="104" t="str">
        <f>IF(D51="","Attenzione indicare il Brand 1!","")</f>
        <v>Attenzione indicare il Brand 1!</v>
      </c>
    </row>
    <row r="52" spans="1:14" x14ac:dyDescent="0.35">
      <c r="A52" s="58" t="s">
        <v>77</v>
      </c>
      <c r="B52" s="59" t="s">
        <v>78</v>
      </c>
      <c r="C52" s="60" t="s">
        <v>0</v>
      </c>
      <c r="D52" s="101"/>
      <c r="E52" s="100"/>
      <c r="F52" s="60" t="s">
        <v>79</v>
      </c>
      <c r="G52" s="100"/>
      <c r="H52" s="60" t="s">
        <v>112</v>
      </c>
      <c r="J52" s="62"/>
      <c r="K52" s="63"/>
      <c r="M52" s="64"/>
      <c r="N52" s="46"/>
    </row>
    <row r="53" spans="1:14" x14ac:dyDescent="0.35">
      <c r="A53" s="51">
        <v>19</v>
      </c>
      <c r="B53" s="52" t="s">
        <v>72</v>
      </c>
      <c r="C53" s="53" t="s">
        <v>63</v>
      </c>
      <c r="D53" s="101"/>
      <c r="E53" s="100"/>
      <c r="F53" s="2"/>
      <c r="G53" s="100"/>
      <c r="H53" s="49" t="str">
        <f>IF(F53="","Attenzione prezzo non valorizzato!","")</f>
        <v>Attenzione prezzo non valorizzato!</v>
      </c>
    </row>
    <row r="54" spans="1:14" x14ac:dyDescent="0.35">
      <c r="C54" s="57" t="s">
        <v>133</v>
      </c>
      <c r="D54" s="1"/>
      <c r="E54" s="102" t="s">
        <v>138</v>
      </c>
      <c r="G54" s="103"/>
      <c r="H54" s="104" t="str">
        <f>IF(D54="","Attenzione indicare il Brand 2!","")</f>
        <v>Attenzione indicare il Brand 2!</v>
      </c>
    </row>
    <row r="55" spans="1:14" x14ac:dyDescent="0.35">
      <c r="A55" s="58" t="s">
        <v>77</v>
      </c>
      <c r="B55" s="59" t="s">
        <v>78</v>
      </c>
      <c r="C55" s="60" t="s">
        <v>0</v>
      </c>
      <c r="D55" s="101"/>
      <c r="E55" s="100"/>
      <c r="F55" s="60" t="s">
        <v>79</v>
      </c>
      <c r="G55" s="100"/>
      <c r="H55" s="60" t="s">
        <v>112</v>
      </c>
      <c r="J55" s="62"/>
      <c r="K55" s="63"/>
      <c r="M55" s="64"/>
      <c r="N55" s="46"/>
    </row>
    <row r="56" spans="1:14" x14ac:dyDescent="0.35">
      <c r="A56" s="51">
        <v>19</v>
      </c>
      <c r="B56" s="52" t="s">
        <v>72</v>
      </c>
      <c r="C56" s="53" t="s">
        <v>63</v>
      </c>
      <c r="D56" s="101"/>
      <c r="E56" s="100"/>
      <c r="F56" s="2"/>
      <c r="G56" s="100"/>
      <c r="H56" s="49" t="str">
        <f>IF(F56="","Attenzione prezzo non valorizzato!","")</f>
        <v>Attenzione prezzo non valorizzato!</v>
      </c>
    </row>
    <row r="57" spans="1:14" x14ac:dyDescent="0.35">
      <c r="C57" s="57" t="s">
        <v>115</v>
      </c>
      <c r="E57" s="8"/>
    </row>
    <row r="58" spans="1:14" x14ac:dyDescent="0.35">
      <c r="A58" s="58" t="s">
        <v>77</v>
      </c>
      <c r="B58" s="59" t="s">
        <v>78</v>
      </c>
      <c r="C58" s="60" t="s">
        <v>0</v>
      </c>
      <c r="D58" s="60" t="s">
        <v>60</v>
      </c>
      <c r="E58" s="61" t="s">
        <v>147</v>
      </c>
      <c r="F58" s="60" t="s">
        <v>79</v>
      </c>
      <c r="G58" s="60" t="s">
        <v>80</v>
      </c>
      <c r="H58" s="60" t="s">
        <v>112</v>
      </c>
      <c r="J58" s="62"/>
      <c r="K58" s="63"/>
      <c r="M58" s="64"/>
      <c r="N58" s="46"/>
    </row>
    <row r="59" spans="1:14" x14ac:dyDescent="0.35">
      <c r="A59" s="51">
        <v>19</v>
      </c>
      <c r="B59" s="52" t="s">
        <v>72</v>
      </c>
      <c r="C59" s="53" t="s">
        <v>63</v>
      </c>
      <c r="D59" s="48">
        <v>2108</v>
      </c>
      <c r="E59" s="74">
        <v>41</v>
      </c>
      <c r="F59" s="48" t="str">
        <f>IF(F53="","",IF(F56="","",ROUND(AVERAGE(TRUNC(F53,2),TRUNC(F56,2)),2)))</f>
        <v/>
      </c>
      <c r="G59" s="98" t="str">
        <f>IF(F59="","",ROUND(E59*F59,2))</f>
        <v/>
      </c>
      <c r="H59" s="49" t="str">
        <f>IF(F59="","Attenzione prezzo non valorizzato!",IF(F59&gt;D59,"Attenzione prezzo offerto superiore alla BdA!",""))</f>
        <v>Attenzione prezzo non valorizzato!</v>
      </c>
    </row>
    <row r="60" spans="1:14" x14ac:dyDescent="0.35">
      <c r="C60" s="57" t="s">
        <v>114</v>
      </c>
      <c r="E60" s="8"/>
    </row>
    <row r="61" spans="1:14" x14ac:dyDescent="0.35">
      <c r="A61" s="58" t="s">
        <v>77</v>
      </c>
      <c r="B61" s="59" t="s">
        <v>78</v>
      </c>
      <c r="C61" s="60" t="s">
        <v>0</v>
      </c>
      <c r="D61" s="60" t="s">
        <v>60</v>
      </c>
      <c r="E61" s="61" t="s">
        <v>147</v>
      </c>
      <c r="F61" s="60" t="s">
        <v>79</v>
      </c>
      <c r="G61" s="60" t="s">
        <v>80</v>
      </c>
      <c r="H61" s="60" t="s">
        <v>112</v>
      </c>
      <c r="J61" s="62"/>
      <c r="K61" s="63"/>
      <c r="M61" s="64"/>
      <c r="N61" s="46"/>
    </row>
    <row r="62" spans="1:14" x14ac:dyDescent="0.35">
      <c r="A62" s="51">
        <v>20</v>
      </c>
      <c r="B62" s="99" t="s">
        <v>35</v>
      </c>
      <c r="C62" s="99" t="s">
        <v>64</v>
      </c>
      <c r="D62" s="48">
        <v>180</v>
      </c>
      <c r="E62" s="74">
        <v>5</v>
      </c>
      <c r="F62" s="3"/>
      <c r="G62" s="98" t="str">
        <f>IF(F62="","",ROUND(E62*TRUNC(F62,2),2))</f>
        <v/>
      </c>
      <c r="H62" s="49" t="str">
        <f>IF(F62="","Attenzione prezzo non valorizzato!",IF(F62&gt;D62,"Attenzione prezzo offerto superiore alla BdA!",""))</f>
        <v>Attenzione prezzo non valorizzato!</v>
      </c>
      <c r="I62" s="40"/>
    </row>
    <row r="63" spans="1:14" x14ac:dyDescent="0.35">
      <c r="A63" s="51">
        <v>21</v>
      </c>
      <c r="B63" s="99" t="s">
        <v>36</v>
      </c>
      <c r="C63" s="99" t="s">
        <v>61</v>
      </c>
      <c r="D63" s="48">
        <v>230</v>
      </c>
      <c r="E63" s="74">
        <v>7</v>
      </c>
      <c r="F63" s="3"/>
      <c r="G63" s="98" t="str">
        <f>IF(F63="","",ROUND(E63*TRUNC(F63,2),2))</f>
        <v/>
      </c>
      <c r="H63" s="49" t="str">
        <f>IF(F63="","Attenzione prezzo non valorizzato!",IF(F63&gt;D63,"Attenzione prezzo offerto superiore alla BdA!",""))</f>
        <v>Attenzione prezzo non valorizzato!</v>
      </c>
      <c r="I63" s="40"/>
    </row>
    <row r="64" spans="1:14" x14ac:dyDescent="0.35">
      <c r="A64" s="51">
        <v>22</v>
      </c>
      <c r="B64" s="99" t="s">
        <v>37</v>
      </c>
      <c r="C64" s="99" t="s">
        <v>65</v>
      </c>
      <c r="D64" s="48">
        <v>268</v>
      </c>
      <c r="E64" s="74">
        <v>709</v>
      </c>
      <c r="F64" s="3"/>
      <c r="G64" s="98" t="str">
        <f>IF(F64="","",ROUND(E64*TRUNC(F64,2),2))</f>
        <v/>
      </c>
      <c r="H64" s="49" t="str">
        <f>IF(F64="","Attenzione prezzo non valorizzato!",IF(F64&gt;D64,"Attenzione prezzo offerto superiore alla BdA!",""))</f>
        <v>Attenzione prezzo non valorizzato!</v>
      </c>
      <c r="I64" s="40" t="str">
        <f>G59</f>
        <v/>
      </c>
    </row>
    <row r="65" spans="1:14" x14ac:dyDescent="0.35">
      <c r="A65" s="51">
        <v>23</v>
      </c>
      <c r="B65" s="99" t="s">
        <v>38</v>
      </c>
      <c r="C65" s="99" t="s">
        <v>66</v>
      </c>
      <c r="D65" s="48">
        <v>380</v>
      </c>
      <c r="E65" s="74">
        <v>55</v>
      </c>
      <c r="F65" s="3"/>
      <c r="G65" s="98" t="str">
        <f>IF(F65="","",ROUND(E65*TRUNC(F65,2),2))</f>
        <v/>
      </c>
      <c r="H65" s="49" t="str">
        <f>IF(F65="","Attenzione prezzo non valorizzato!",IF(F65&gt;D65,"Attenzione prezzo offerto superiore alla BdA!",""))</f>
        <v>Attenzione prezzo non valorizzato!</v>
      </c>
      <c r="I65" s="40"/>
    </row>
    <row r="66" spans="1:14" x14ac:dyDescent="0.35">
      <c r="A66" s="88"/>
      <c r="C66" s="63"/>
      <c r="G66" s="10">
        <f>SUM(G31:G37)+SUM(G40:G50)+SUM(G59)+SUM(G62:G65)</f>
        <v>0</v>
      </c>
      <c r="H66" s="11" t="s">
        <v>39</v>
      </c>
    </row>
    <row r="67" spans="1:14" x14ac:dyDescent="0.35">
      <c r="G67" s="40"/>
    </row>
    <row r="68" spans="1:14" x14ac:dyDescent="0.35">
      <c r="C68" s="57" t="s">
        <v>116</v>
      </c>
      <c r="E68" s="8"/>
    </row>
    <row r="69" spans="1:14" x14ac:dyDescent="0.35">
      <c r="A69" s="58" t="s">
        <v>77</v>
      </c>
      <c r="B69" s="59" t="s">
        <v>78</v>
      </c>
      <c r="C69" s="60" t="s">
        <v>0</v>
      </c>
      <c r="D69" s="60" t="s">
        <v>60</v>
      </c>
      <c r="E69" s="61" t="s">
        <v>147</v>
      </c>
      <c r="F69" s="60" t="s">
        <v>79</v>
      </c>
      <c r="G69" s="60" t="s">
        <v>80</v>
      </c>
      <c r="H69" s="60" t="s">
        <v>112</v>
      </c>
      <c r="J69" s="62"/>
      <c r="K69" s="63"/>
      <c r="M69" s="64"/>
      <c r="N69" s="46"/>
    </row>
    <row r="70" spans="1:14" ht="29" customHeight="1" x14ac:dyDescent="0.35">
      <c r="A70" s="51">
        <v>24</v>
      </c>
      <c r="B70" s="52" t="s">
        <v>68</v>
      </c>
      <c r="C70" s="53" t="s">
        <v>67</v>
      </c>
      <c r="D70" s="48">
        <v>32219.200000000001</v>
      </c>
      <c r="E70" s="74">
        <v>5</v>
      </c>
      <c r="F70" s="3"/>
      <c r="G70" s="48" t="str">
        <f>IF(F70="","",ROUND(E70*TRUNC(F70,2),2))</f>
        <v/>
      </c>
      <c r="H70" s="49" t="str">
        <f>IF(F70="","Attenzione prezzo non valorizzato!",IF(F70&gt;D70,"Attenzione prezzo offerto superiore alla BdA!",""))</f>
        <v>Attenzione prezzo non valorizzato!</v>
      </c>
      <c r="I70" s="78"/>
      <c r="J70" s="78"/>
      <c r="K70" s="78"/>
    </row>
    <row r="71" spans="1:14" ht="43.5" customHeight="1" x14ac:dyDescent="0.35">
      <c r="A71" s="51">
        <v>25</v>
      </c>
      <c r="B71" s="52" t="s">
        <v>69</v>
      </c>
      <c r="C71" s="53" t="s">
        <v>70</v>
      </c>
      <c r="D71" s="76">
        <v>52654.400000000001</v>
      </c>
      <c r="E71" s="74">
        <v>9</v>
      </c>
      <c r="F71" s="3"/>
      <c r="G71" s="48" t="str">
        <f t="shared" ref="G71:G72" si="8">IF(F71="","",ROUND(E71*TRUNC(F71,2),2))</f>
        <v/>
      </c>
      <c r="H71" s="49" t="str">
        <f>IF(F71="","Attenzione prezzo non valorizzato!",IF(F71&gt;D71,"Attenzione prezzo offerto superiore alla BdA!",""))</f>
        <v>Attenzione prezzo non valorizzato!</v>
      </c>
      <c r="J71" s="97"/>
      <c r="K71" s="97"/>
    </row>
    <row r="72" spans="1:14" ht="29" x14ac:dyDescent="0.35">
      <c r="A72" s="51">
        <v>26</v>
      </c>
      <c r="B72" s="52" t="s">
        <v>73</v>
      </c>
      <c r="C72" s="53" t="s">
        <v>71</v>
      </c>
      <c r="D72" s="48">
        <v>781.34</v>
      </c>
      <c r="E72" s="74">
        <v>7</v>
      </c>
      <c r="F72" s="3"/>
      <c r="G72" s="48" t="str">
        <f t="shared" si="8"/>
        <v/>
      </c>
      <c r="H72" s="49" t="str">
        <f>IF(F72="","Attenzione prezzo non valorizzato!",IF(F72&gt;D72,"Attenzione prezzo offerto superiore alla BdA!",""))</f>
        <v>Attenzione prezzo non valorizzato!</v>
      </c>
      <c r="I72" s="78"/>
      <c r="J72" s="78"/>
      <c r="K72" s="78"/>
    </row>
    <row r="73" spans="1:14" x14ac:dyDescent="0.35">
      <c r="C73" s="63"/>
      <c r="G73" s="10">
        <f>SUM(G70:G72)</f>
        <v>0</v>
      </c>
      <c r="H73" s="11" t="s">
        <v>40</v>
      </c>
    </row>
    <row r="75" spans="1:14" x14ac:dyDescent="0.35">
      <c r="C75" s="57" t="s">
        <v>117</v>
      </c>
      <c r="E75" s="8"/>
    </row>
    <row r="76" spans="1:14" x14ac:dyDescent="0.35">
      <c r="A76" s="71" t="s">
        <v>77</v>
      </c>
      <c r="B76" s="59" t="s">
        <v>78</v>
      </c>
      <c r="C76" s="60" t="s">
        <v>0</v>
      </c>
      <c r="D76" s="60" t="s">
        <v>60</v>
      </c>
      <c r="E76" s="61" t="s">
        <v>147</v>
      </c>
      <c r="F76" s="60" t="s">
        <v>79</v>
      </c>
      <c r="G76" s="60" t="s">
        <v>80</v>
      </c>
      <c r="H76" s="60" t="s">
        <v>112</v>
      </c>
      <c r="J76" s="62"/>
      <c r="K76" s="63"/>
      <c r="M76" s="64"/>
      <c r="N76" s="46"/>
    </row>
    <row r="77" spans="1:14" ht="29" x14ac:dyDescent="0.35">
      <c r="A77" s="51">
        <v>27</v>
      </c>
      <c r="B77" s="73" t="s">
        <v>81</v>
      </c>
      <c r="C77" s="53" t="s">
        <v>141</v>
      </c>
      <c r="D77" s="48">
        <v>204.06</v>
      </c>
      <c r="E77" s="74">
        <v>555</v>
      </c>
      <c r="F77" s="3"/>
      <c r="G77" s="48" t="str">
        <f>IF(F77="","",ROUND(E77*TRUNC(F77,2),2))</f>
        <v/>
      </c>
      <c r="H77" s="49" t="str">
        <f t="shared" ref="H77:H87" si="9">IF(F77="","Attenzione prezzo non valorizzato!",IF(F77&gt;D77,"Attenzione prezzo offerto superiore alla BdA!",""))</f>
        <v>Attenzione prezzo non valorizzato!</v>
      </c>
    </row>
    <row r="78" spans="1:14" ht="29" x14ac:dyDescent="0.35">
      <c r="A78" s="51">
        <v>28</v>
      </c>
      <c r="B78" s="73" t="s">
        <v>82</v>
      </c>
      <c r="C78" s="53" t="s">
        <v>142</v>
      </c>
      <c r="D78" s="48">
        <v>239.59</v>
      </c>
      <c r="E78" s="74">
        <v>1203</v>
      </c>
      <c r="F78" s="3"/>
      <c r="G78" s="48" t="str">
        <f t="shared" ref="G78:G87" si="10">IF(F78="","",ROUND(E78*TRUNC(F78,2),2))</f>
        <v/>
      </c>
      <c r="H78" s="49" t="str">
        <f t="shared" si="9"/>
        <v>Attenzione prezzo non valorizzato!</v>
      </c>
    </row>
    <row r="79" spans="1:14" ht="29" x14ac:dyDescent="0.35">
      <c r="A79" s="51">
        <v>29</v>
      </c>
      <c r="B79" s="73" t="s">
        <v>83</v>
      </c>
      <c r="C79" s="53" t="s">
        <v>143</v>
      </c>
      <c r="D79" s="48">
        <v>270.58999999999997</v>
      </c>
      <c r="E79" s="74">
        <v>894</v>
      </c>
      <c r="F79" s="3"/>
      <c r="G79" s="48" t="str">
        <f t="shared" si="10"/>
        <v/>
      </c>
      <c r="H79" s="49" t="str">
        <f t="shared" si="9"/>
        <v>Attenzione prezzo non valorizzato!</v>
      </c>
    </row>
    <row r="80" spans="1:14" ht="43.5" customHeight="1" x14ac:dyDescent="0.35">
      <c r="A80" s="51">
        <v>30</v>
      </c>
      <c r="B80" s="73" t="s">
        <v>84</v>
      </c>
      <c r="C80" s="53" t="s">
        <v>41</v>
      </c>
      <c r="D80" s="48">
        <v>629.36</v>
      </c>
      <c r="E80" s="74">
        <v>72</v>
      </c>
      <c r="F80" s="3"/>
      <c r="G80" s="48" t="str">
        <f t="shared" si="10"/>
        <v/>
      </c>
      <c r="H80" s="49" t="str">
        <f t="shared" si="9"/>
        <v>Attenzione prezzo non valorizzato!</v>
      </c>
    </row>
    <row r="81" spans="1:14" ht="43.5" customHeight="1" x14ac:dyDescent="0.35">
      <c r="A81" s="51">
        <v>31</v>
      </c>
      <c r="B81" s="73" t="s">
        <v>85</v>
      </c>
      <c r="C81" s="53" t="s">
        <v>42</v>
      </c>
      <c r="D81" s="48">
        <v>881.31</v>
      </c>
      <c r="E81" s="74">
        <v>72</v>
      </c>
      <c r="F81" s="3"/>
      <c r="G81" s="48" t="str">
        <f t="shared" si="10"/>
        <v/>
      </c>
      <c r="H81" s="49" t="str">
        <f t="shared" si="9"/>
        <v>Attenzione prezzo non valorizzato!</v>
      </c>
    </row>
    <row r="82" spans="1:14" ht="43.5" customHeight="1" x14ac:dyDescent="0.35">
      <c r="A82" s="51">
        <v>32</v>
      </c>
      <c r="B82" s="73" t="s">
        <v>86</v>
      </c>
      <c r="C82" s="53" t="s">
        <v>43</v>
      </c>
      <c r="D82" s="48">
        <v>1187.72</v>
      </c>
      <c r="E82" s="74">
        <v>53</v>
      </c>
      <c r="F82" s="3"/>
      <c r="G82" s="48" t="str">
        <f t="shared" si="10"/>
        <v/>
      </c>
      <c r="H82" s="49" t="str">
        <f t="shared" si="9"/>
        <v>Attenzione prezzo non valorizzato!</v>
      </c>
    </row>
    <row r="83" spans="1:14" ht="29" x14ac:dyDescent="0.35">
      <c r="A83" s="51">
        <v>33</v>
      </c>
      <c r="B83" s="73" t="s">
        <v>87</v>
      </c>
      <c r="C83" s="53" t="s">
        <v>44</v>
      </c>
      <c r="D83" s="48">
        <v>228.43</v>
      </c>
      <c r="E83" s="74">
        <v>118</v>
      </c>
      <c r="F83" s="3"/>
      <c r="G83" s="48" t="str">
        <f t="shared" si="10"/>
        <v/>
      </c>
      <c r="H83" s="49" t="str">
        <f t="shared" si="9"/>
        <v>Attenzione prezzo non valorizzato!</v>
      </c>
    </row>
    <row r="84" spans="1:14" ht="42.5" customHeight="1" x14ac:dyDescent="0.35">
      <c r="A84" s="51">
        <v>34</v>
      </c>
      <c r="B84" s="73" t="s">
        <v>88</v>
      </c>
      <c r="C84" s="53" t="s">
        <v>74</v>
      </c>
      <c r="D84" s="48">
        <v>863.86</v>
      </c>
      <c r="E84" s="74">
        <v>59</v>
      </c>
      <c r="F84" s="3"/>
      <c r="G84" s="48" t="str">
        <f t="shared" si="10"/>
        <v/>
      </c>
      <c r="H84" s="49" t="str">
        <f t="shared" si="9"/>
        <v>Attenzione prezzo non valorizzato!</v>
      </c>
    </row>
    <row r="85" spans="1:14" x14ac:dyDescent="0.35">
      <c r="A85" s="51">
        <v>35</v>
      </c>
      <c r="B85" s="73" t="s">
        <v>126</v>
      </c>
      <c r="C85" s="53" t="s">
        <v>45</v>
      </c>
      <c r="D85" s="48">
        <v>168.06</v>
      </c>
      <c r="E85" s="74">
        <v>1016</v>
      </c>
      <c r="F85" s="3"/>
      <c r="G85" s="48" t="str">
        <f t="shared" si="10"/>
        <v/>
      </c>
      <c r="H85" s="49" t="str">
        <f t="shared" si="9"/>
        <v>Attenzione prezzo non valorizzato!</v>
      </c>
    </row>
    <row r="86" spans="1:14" x14ac:dyDescent="0.35">
      <c r="A86" s="93">
        <v>36</v>
      </c>
      <c r="B86" s="94" t="s">
        <v>89</v>
      </c>
      <c r="C86" s="95" t="s">
        <v>46</v>
      </c>
      <c r="D86" s="91">
        <v>185.69</v>
      </c>
      <c r="E86" s="96">
        <v>1290</v>
      </c>
      <c r="F86" s="3"/>
      <c r="G86" s="48" t="str">
        <f t="shared" si="10"/>
        <v/>
      </c>
      <c r="H86" s="49" t="str">
        <f t="shared" si="9"/>
        <v>Attenzione prezzo non valorizzato!</v>
      </c>
      <c r="I86" s="92"/>
      <c r="J86" s="68"/>
    </row>
    <row r="87" spans="1:14" x14ac:dyDescent="0.35">
      <c r="A87" s="51">
        <v>37</v>
      </c>
      <c r="B87" s="52" t="s">
        <v>90</v>
      </c>
      <c r="C87" s="53" t="s">
        <v>47</v>
      </c>
      <c r="D87" s="48">
        <v>36.520000000000003</v>
      </c>
      <c r="E87" s="74">
        <v>2509</v>
      </c>
      <c r="F87" s="3"/>
      <c r="G87" s="48" t="str">
        <f t="shared" si="10"/>
        <v/>
      </c>
      <c r="H87" s="49" t="str">
        <f t="shared" si="9"/>
        <v>Attenzione prezzo non valorizzato!</v>
      </c>
      <c r="I87" s="92"/>
    </row>
    <row r="88" spans="1:14" x14ac:dyDescent="0.35">
      <c r="A88" s="88"/>
      <c r="C88" s="89"/>
      <c r="D88" s="40"/>
      <c r="F88" s="40"/>
      <c r="G88" s="10">
        <f>SUM(G77:G87)</f>
        <v>0</v>
      </c>
      <c r="H88" s="11" t="s">
        <v>108</v>
      </c>
      <c r="I88" s="90"/>
    </row>
    <row r="89" spans="1:14" x14ac:dyDescent="0.35">
      <c r="D89" s="40"/>
      <c r="F89" s="40"/>
      <c r="G89" s="40"/>
      <c r="I89" s="46"/>
    </row>
    <row r="90" spans="1:14" x14ac:dyDescent="0.35">
      <c r="C90" s="57" t="s">
        <v>119</v>
      </c>
      <c r="E90" s="8"/>
    </row>
    <row r="91" spans="1:14" x14ac:dyDescent="0.35">
      <c r="A91" s="71" t="s">
        <v>77</v>
      </c>
      <c r="B91" s="72" t="s">
        <v>78</v>
      </c>
      <c r="C91" s="60" t="s">
        <v>0</v>
      </c>
      <c r="D91" s="60" t="s">
        <v>60</v>
      </c>
      <c r="E91" s="61" t="s">
        <v>147</v>
      </c>
      <c r="F91" s="60" t="s">
        <v>140</v>
      </c>
      <c r="G91" s="60" t="s">
        <v>150</v>
      </c>
      <c r="H91" s="60" t="s">
        <v>112</v>
      </c>
      <c r="J91" s="62"/>
      <c r="K91" s="63"/>
      <c r="M91" s="64"/>
      <c r="N91" s="46"/>
    </row>
    <row r="92" spans="1:14" ht="44" customHeight="1" x14ac:dyDescent="0.35">
      <c r="A92" s="51">
        <v>38</v>
      </c>
      <c r="B92" s="52" t="s">
        <v>91</v>
      </c>
      <c r="C92" s="53" t="s">
        <v>129</v>
      </c>
      <c r="D92" s="69">
        <v>1.89E-2</v>
      </c>
      <c r="E92" s="87">
        <v>8.9499999999999996E-2</v>
      </c>
      <c r="F92" s="4"/>
      <c r="G92" s="48" t="str">
        <f>IF(F92="","",ROUND(E92*TRUNC(F92,5)*(D128)*36,2))</f>
        <v/>
      </c>
      <c r="H92" s="49" t="str">
        <f>IF(F92="","Attenzione prezzo non valorizzato!",IF(F92&gt;D92,"Attenzione prezzo offerto superiore alla BdA!",""))</f>
        <v>Attenzione prezzo non valorizzato!</v>
      </c>
      <c r="I92" s="77"/>
      <c r="K92" s="84"/>
      <c r="L92" s="84"/>
      <c r="M92" s="85"/>
    </row>
    <row r="93" spans="1:14" ht="44" customHeight="1" x14ac:dyDescent="0.35">
      <c r="A93" s="51">
        <v>39</v>
      </c>
      <c r="B93" s="52" t="s">
        <v>92</v>
      </c>
      <c r="C93" s="53" t="s">
        <v>130</v>
      </c>
      <c r="D93" s="69">
        <v>1.8689999999999998E-2</v>
      </c>
      <c r="E93" s="87">
        <v>7.0900000000000005E-2</v>
      </c>
      <c r="F93" s="4"/>
      <c r="G93" s="48" t="str">
        <f>IF(F93="","",ROUND(E93*TRUNC(F93,5)*(D128)*36,2))</f>
        <v/>
      </c>
      <c r="H93" s="49" t="str">
        <f>IF(F93="","Attenzione prezzo non valorizzato!",IF(F93&gt;D93,"Attenzione prezzo offerto superiore alla BdA!",""))</f>
        <v>Attenzione prezzo non valorizzato!</v>
      </c>
      <c r="I93" s="86"/>
      <c r="K93" s="142"/>
      <c r="L93" s="142"/>
      <c r="M93" s="142"/>
    </row>
    <row r="94" spans="1:14" ht="44" customHeight="1" x14ac:dyDescent="0.35">
      <c r="A94" s="51">
        <v>40</v>
      </c>
      <c r="B94" s="52" t="s">
        <v>93</v>
      </c>
      <c r="C94" s="53" t="s">
        <v>131</v>
      </c>
      <c r="D94" s="69">
        <v>2.1480000000000003E-2</v>
      </c>
      <c r="E94" s="87">
        <v>0.16220000000000001</v>
      </c>
      <c r="F94" s="4"/>
      <c r="G94" s="48" t="str">
        <f>IF(F94="","",ROUND(E94*TRUNC(F94,5)*(D128)*36,2))</f>
        <v/>
      </c>
      <c r="H94" s="49" t="str">
        <f>IF(F94="","Attenzione prezzo non valorizzato!",IF(F94&gt;D94,"Attenzione prezzo offerto superiore alla BdA!",""))</f>
        <v>Attenzione prezzo non valorizzato!</v>
      </c>
      <c r="I94" s="86"/>
      <c r="K94" s="142"/>
      <c r="L94" s="142"/>
      <c r="M94" s="142"/>
    </row>
    <row r="95" spans="1:14" ht="44" customHeight="1" x14ac:dyDescent="0.35">
      <c r="A95" s="51">
        <v>41</v>
      </c>
      <c r="B95" s="52" t="s">
        <v>94</v>
      </c>
      <c r="C95" s="53" t="s">
        <v>48</v>
      </c>
      <c r="D95" s="69">
        <v>1.933E-2</v>
      </c>
      <c r="E95" s="87">
        <v>0.24759999999999999</v>
      </c>
      <c r="F95" s="4"/>
      <c r="G95" s="48" t="str">
        <f>IF(F95="","",ROUND(E95*TRUNC(F95,5)*(D129)*36,2))</f>
        <v/>
      </c>
      <c r="H95" s="49" t="str">
        <f>IF(F95="","Attenzione prezzo non valorizzato!",IF(F95&gt;D95,"Attenzione prezzo offerto superiore alla BdA!",""))</f>
        <v>Attenzione prezzo non valorizzato!</v>
      </c>
      <c r="I95" s="77"/>
      <c r="K95" s="142"/>
      <c r="L95" s="142"/>
      <c r="M95" s="142"/>
    </row>
    <row r="96" spans="1:14" x14ac:dyDescent="0.35">
      <c r="E96" s="37"/>
      <c r="G96" s="10">
        <f>SUM(G92:G95)</f>
        <v>0</v>
      </c>
      <c r="H96" s="11" t="s">
        <v>104</v>
      </c>
      <c r="I96" s="75"/>
      <c r="J96" s="68"/>
    </row>
    <row r="97" spans="1:14" x14ac:dyDescent="0.35">
      <c r="E97" s="37"/>
      <c r="G97" s="40"/>
      <c r="I97" s="46"/>
      <c r="K97" s="83"/>
    </row>
    <row r="98" spans="1:14" x14ac:dyDescent="0.35">
      <c r="E98" s="37"/>
      <c r="G98" s="40"/>
      <c r="I98" s="46"/>
    </row>
    <row r="99" spans="1:14" x14ac:dyDescent="0.35">
      <c r="C99" s="57" t="s">
        <v>120</v>
      </c>
      <c r="E99" s="8"/>
    </row>
    <row r="100" spans="1:14" x14ac:dyDescent="0.35">
      <c r="A100" s="71" t="s">
        <v>77</v>
      </c>
      <c r="B100" s="72" t="s">
        <v>78</v>
      </c>
      <c r="C100" s="60" t="s">
        <v>0</v>
      </c>
      <c r="D100" s="60" t="s">
        <v>60</v>
      </c>
      <c r="E100" s="61" t="s">
        <v>147</v>
      </c>
      <c r="F100" s="60" t="s">
        <v>140</v>
      </c>
      <c r="G100" s="60" t="s">
        <v>150</v>
      </c>
      <c r="H100" s="60" t="s">
        <v>112</v>
      </c>
      <c r="J100" s="62"/>
      <c r="K100" s="63"/>
      <c r="M100" s="64"/>
      <c r="N100" s="46"/>
    </row>
    <row r="101" spans="1:14" x14ac:dyDescent="0.35">
      <c r="A101" s="51">
        <v>42</v>
      </c>
      <c r="B101" s="52" t="s">
        <v>95</v>
      </c>
      <c r="C101" s="80" t="s">
        <v>128</v>
      </c>
      <c r="D101" s="81">
        <v>0.01</v>
      </c>
      <c r="E101" s="82">
        <v>573456.38</v>
      </c>
      <c r="F101" s="4"/>
      <c r="G101" s="76" t="str">
        <f>IF(F101="","",ROUND((E101*(TRUNC(F101,5)+ROUND(AVERAGE(TRUNC(F92,5),TRUNC(F93,5),TRUNC(F94,5)),5))*36),2))</f>
        <v/>
      </c>
      <c r="H101" s="49" t="str">
        <f>IF(F101="","Attenzione prezzo non valorizzato!",IF(F101&gt;D101,"Attenzione prezzo offerto superiore alla BdA!",""))</f>
        <v>Attenzione prezzo non valorizzato!</v>
      </c>
      <c r="I101" s="77"/>
      <c r="K101" s="78"/>
      <c r="L101" s="79"/>
    </row>
    <row r="102" spans="1:14" x14ac:dyDescent="0.35">
      <c r="E102" s="37"/>
      <c r="G102" s="10">
        <f>SUM(G101)</f>
        <v>0</v>
      </c>
      <c r="H102" s="11" t="s">
        <v>49</v>
      </c>
      <c r="I102" s="75"/>
      <c r="J102" s="68"/>
    </row>
    <row r="103" spans="1:14" x14ac:dyDescent="0.35">
      <c r="E103" s="37"/>
      <c r="G103" s="40"/>
      <c r="I103" s="46"/>
    </row>
    <row r="104" spans="1:14" x14ac:dyDescent="0.35">
      <c r="C104" s="57" t="s">
        <v>121</v>
      </c>
      <c r="E104" s="8"/>
    </row>
    <row r="105" spans="1:14" x14ac:dyDescent="0.35">
      <c r="A105" s="71" t="s">
        <v>77</v>
      </c>
      <c r="B105" s="72" t="s">
        <v>78</v>
      </c>
      <c r="C105" s="60" t="s">
        <v>0</v>
      </c>
      <c r="D105" s="60" t="s">
        <v>60</v>
      </c>
      <c r="E105" s="61" t="s">
        <v>147</v>
      </c>
      <c r="F105" s="60" t="s">
        <v>79</v>
      </c>
      <c r="G105" s="60" t="s">
        <v>80</v>
      </c>
      <c r="H105" s="60" t="s">
        <v>112</v>
      </c>
      <c r="J105" s="62"/>
      <c r="K105" s="63"/>
      <c r="M105" s="64"/>
      <c r="N105" s="46"/>
    </row>
    <row r="106" spans="1:14" x14ac:dyDescent="0.35">
      <c r="A106" s="51">
        <v>43</v>
      </c>
      <c r="B106" s="73" t="s">
        <v>96</v>
      </c>
      <c r="C106" s="53" t="s">
        <v>50</v>
      </c>
      <c r="D106" s="48">
        <v>45.33</v>
      </c>
      <c r="E106" s="74">
        <v>640</v>
      </c>
      <c r="F106" s="3"/>
      <c r="G106" s="48" t="str">
        <f>IF(F106="","",ROUND(E106*TRUNC(F106,2),2))</f>
        <v/>
      </c>
      <c r="H106" s="49" t="str">
        <f t="shared" ref="H106:H112" si="11">IF(F106="","Attenzione prezzo non valorizzato!",IF(F106&gt;D106,"Attenzione prezzo offerto superiore alla BdA!",""))</f>
        <v>Attenzione prezzo non valorizzato!</v>
      </c>
      <c r="I106" s="50"/>
    </row>
    <row r="107" spans="1:14" ht="29.5" customHeight="1" x14ac:dyDescent="0.35">
      <c r="A107" s="51">
        <v>44</v>
      </c>
      <c r="B107" s="73" t="s">
        <v>97</v>
      </c>
      <c r="C107" s="53" t="s">
        <v>51</v>
      </c>
      <c r="D107" s="48">
        <v>37.99</v>
      </c>
      <c r="E107" s="74">
        <v>7106</v>
      </c>
      <c r="F107" s="3"/>
      <c r="G107" s="48" t="str">
        <f t="shared" ref="G107:G112" si="12">IF(F107="","",ROUND(E107*TRUNC(F107,2),2))</f>
        <v/>
      </c>
      <c r="H107" s="49" t="str">
        <f t="shared" si="11"/>
        <v>Attenzione prezzo non valorizzato!</v>
      </c>
      <c r="I107" s="50"/>
    </row>
    <row r="108" spans="1:14" ht="29.5" customHeight="1" x14ac:dyDescent="0.35">
      <c r="A108" s="51">
        <v>45</v>
      </c>
      <c r="B108" s="73" t="s">
        <v>98</v>
      </c>
      <c r="C108" s="53" t="s">
        <v>52</v>
      </c>
      <c r="D108" s="48">
        <v>35.67</v>
      </c>
      <c r="E108" s="74">
        <v>12061</v>
      </c>
      <c r="F108" s="3"/>
      <c r="G108" s="48" t="str">
        <f t="shared" si="12"/>
        <v/>
      </c>
      <c r="H108" s="49" t="str">
        <f t="shared" si="11"/>
        <v>Attenzione prezzo non valorizzato!</v>
      </c>
      <c r="I108" s="50"/>
    </row>
    <row r="109" spans="1:14" ht="29.5" customHeight="1" x14ac:dyDescent="0.35">
      <c r="A109" s="51">
        <v>46</v>
      </c>
      <c r="B109" s="73" t="s">
        <v>99</v>
      </c>
      <c r="C109" s="53" t="s">
        <v>53</v>
      </c>
      <c r="D109" s="48">
        <v>30.97</v>
      </c>
      <c r="E109" s="74">
        <v>16397</v>
      </c>
      <c r="F109" s="3"/>
      <c r="G109" s="48" t="str">
        <f t="shared" si="12"/>
        <v/>
      </c>
      <c r="H109" s="49" t="str">
        <f t="shared" si="11"/>
        <v>Attenzione prezzo non valorizzato!</v>
      </c>
      <c r="I109" s="50"/>
    </row>
    <row r="110" spans="1:14" x14ac:dyDescent="0.35">
      <c r="A110" s="51">
        <v>47</v>
      </c>
      <c r="B110" s="73" t="s">
        <v>100</v>
      </c>
      <c r="C110" s="53" t="s">
        <v>54</v>
      </c>
      <c r="D110" s="48">
        <v>546</v>
      </c>
      <c r="E110" s="74">
        <v>37</v>
      </c>
      <c r="F110" s="3"/>
      <c r="G110" s="48" t="str">
        <f t="shared" si="12"/>
        <v/>
      </c>
      <c r="H110" s="49" t="str">
        <f t="shared" si="11"/>
        <v>Attenzione prezzo non valorizzato!</v>
      </c>
      <c r="I110" s="50"/>
      <c r="J110" s="9"/>
    </row>
    <row r="111" spans="1:14" ht="29" customHeight="1" x14ac:dyDescent="0.35">
      <c r="A111" s="51">
        <v>48</v>
      </c>
      <c r="B111" s="73" t="s">
        <v>101</v>
      </c>
      <c r="C111" s="53" t="s">
        <v>55</v>
      </c>
      <c r="D111" s="48">
        <v>456</v>
      </c>
      <c r="E111" s="74">
        <v>53</v>
      </c>
      <c r="F111" s="3"/>
      <c r="G111" s="48" t="str">
        <f t="shared" si="12"/>
        <v/>
      </c>
      <c r="H111" s="49" t="str">
        <f t="shared" si="11"/>
        <v>Attenzione prezzo non valorizzato!</v>
      </c>
      <c r="I111" s="50"/>
      <c r="J111" s="9"/>
    </row>
    <row r="112" spans="1:14" ht="29" customHeight="1" x14ac:dyDescent="0.35">
      <c r="A112" s="51">
        <v>49</v>
      </c>
      <c r="B112" s="73" t="s">
        <v>102</v>
      </c>
      <c r="C112" s="53" t="s">
        <v>56</v>
      </c>
      <c r="D112" s="48">
        <v>810</v>
      </c>
      <c r="E112" s="74">
        <v>53</v>
      </c>
      <c r="F112" s="3"/>
      <c r="G112" s="48" t="str">
        <f t="shared" si="12"/>
        <v/>
      </c>
      <c r="H112" s="49" t="str">
        <f t="shared" si="11"/>
        <v>Attenzione prezzo non valorizzato!</v>
      </c>
      <c r="I112" s="50"/>
      <c r="J112" s="9"/>
    </row>
    <row r="113" spans="1:18" x14ac:dyDescent="0.35">
      <c r="C113" s="63"/>
      <c r="D113" s="63"/>
      <c r="F113" s="63"/>
      <c r="G113" s="10">
        <f>SUM(G106:G112)</f>
        <v>0</v>
      </c>
      <c r="H113" s="11" t="s">
        <v>57</v>
      </c>
      <c r="I113" s="46"/>
      <c r="J113" s="68"/>
    </row>
    <row r="114" spans="1:18" x14ac:dyDescent="0.35">
      <c r="C114" s="44"/>
      <c r="D114" s="68"/>
      <c r="F114" s="68"/>
    </row>
    <row r="115" spans="1:18" x14ac:dyDescent="0.35">
      <c r="C115" s="57" t="s">
        <v>122</v>
      </c>
      <c r="E115" s="8"/>
    </row>
    <row r="116" spans="1:18" x14ac:dyDescent="0.35">
      <c r="A116" s="71" t="s">
        <v>77</v>
      </c>
      <c r="B116" s="72" t="s">
        <v>78</v>
      </c>
      <c r="C116" s="60" t="s">
        <v>0</v>
      </c>
      <c r="D116" s="60" t="s">
        <v>60</v>
      </c>
      <c r="E116" s="61" t="s">
        <v>148</v>
      </c>
      <c r="F116" s="60" t="s">
        <v>139</v>
      </c>
      <c r="G116" s="60" t="s">
        <v>150</v>
      </c>
      <c r="H116" s="60" t="s">
        <v>112</v>
      </c>
      <c r="J116" s="62"/>
      <c r="K116" s="63"/>
      <c r="M116" s="64"/>
      <c r="N116" s="46"/>
    </row>
    <row r="117" spans="1:18" x14ac:dyDescent="0.35">
      <c r="A117" s="51">
        <v>50</v>
      </c>
      <c r="B117" s="52" t="s">
        <v>103</v>
      </c>
      <c r="C117" s="53" t="s">
        <v>58</v>
      </c>
      <c r="D117" s="69">
        <v>0</v>
      </c>
      <c r="E117" s="70">
        <v>1692325.77</v>
      </c>
      <c r="F117" s="4"/>
      <c r="G117" s="48" t="str">
        <f>IF(F117="","",IF(F117="",0,ROUND(E117*(1-TRUNC(F117,5)),2)))</f>
        <v/>
      </c>
      <c r="H117" s="49" t="str">
        <f>IF(F117="","Attenzione prezzo non valorizzato!","")</f>
        <v>Attenzione prezzo non valorizzato!</v>
      </c>
    </row>
    <row r="118" spans="1:18" x14ac:dyDescent="0.35">
      <c r="G118" s="10">
        <f>TRUNC(SUM(G117),2)</f>
        <v>0</v>
      </c>
      <c r="H118" s="11" t="s">
        <v>75</v>
      </c>
      <c r="I118" s="50"/>
      <c r="J118" s="56"/>
    </row>
    <row r="121" spans="1:18" x14ac:dyDescent="0.35">
      <c r="C121" s="57" t="s">
        <v>123</v>
      </c>
      <c r="E121" s="8"/>
    </row>
    <row r="122" spans="1:18" x14ac:dyDescent="0.35">
      <c r="A122" s="58" t="s">
        <v>77</v>
      </c>
      <c r="B122" s="59" t="s">
        <v>78</v>
      </c>
      <c r="C122" s="60" t="s">
        <v>0</v>
      </c>
      <c r="D122" s="60" t="s">
        <v>60</v>
      </c>
      <c r="E122" s="61" t="s">
        <v>149</v>
      </c>
      <c r="F122" s="60" t="s">
        <v>139</v>
      </c>
      <c r="G122" s="60" t="s">
        <v>151</v>
      </c>
      <c r="H122" s="60" t="s">
        <v>112</v>
      </c>
      <c r="J122" s="62"/>
      <c r="K122" s="63"/>
      <c r="M122" s="64"/>
      <c r="N122" s="46"/>
    </row>
    <row r="123" spans="1:18" x14ac:dyDescent="0.35">
      <c r="A123" s="51">
        <v>51</v>
      </c>
      <c r="B123" s="52" t="s">
        <v>110</v>
      </c>
      <c r="C123" s="53" t="s">
        <v>125</v>
      </c>
      <c r="D123" s="65"/>
      <c r="E123" s="55">
        <f>ROUND(D130*20%*65%,2)</f>
        <v>0</v>
      </c>
      <c r="F123" s="66"/>
      <c r="G123" s="48">
        <f>E123</f>
        <v>0</v>
      </c>
      <c r="H123" s="67"/>
      <c r="I123" s="68"/>
    </row>
    <row r="124" spans="1:18" ht="29" x14ac:dyDescent="0.35">
      <c r="A124" s="51">
        <v>52</v>
      </c>
      <c r="B124" s="52" t="s">
        <v>111</v>
      </c>
      <c r="C124" s="53" t="s">
        <v>134</v>
      </c>
      <c r="D124" s="54">
        <v>0</v>
      </c>
      <c r="E124" s="55">
        <f>ROUND(D130*20%*35%,2)</f>
        <v>0</v>
      </c>
      <c r="F124" s="5"/>
      <c r="G124" s="48" t="str">
        <f>IF(F124="","",ROUND(E124*(1-TRUNC(F124,5)),2))</f>
        <v/>
      </c>
      <c r="H124" s="49" t="str">
        <f>IF(F124="","Attenzione prezzo non valorizzato!","")</f>
        <v>Attenzione prezzo non valorizzato!</v>
      </c>
      <c r="I124" s="50"/>
      <c r="J124" s="47"/>
      <c r="L124" s="14"/>
    </row>
    <row r="125" spans="1:18" x14ac:dyDescent="0.35">
      <c r="G125" s="10">
        <f>TRUNC(SUM(G123:G124),2)</f>
        <v>0</v>
      </c>
      <c r="H125" s="11" t="s">
        <v>59</v>
      </c>
      <c r="I125" s="12"/>
      <c r="J125" s="13"/>
    </row>
    <row r="126" spans="1:18" x14ac:dyDescent="0.35">
      <c r="G126" s="14"/>
      <c r="H126" s="14"/>
    </row>
    <row r="127" spans="1:18" x14ac:dyDescent="0.35">
      <c r="C127" s="15" t="s">
        <v>106</v>
      </c>
      <c r="D127" s="16" t="s">
        <v>155</v>
      </c>
      <c r="E127" s="17"/>
      <c r="F127" s="18"/>
      <c r="G127" s="14"/>
      <c r="J127" s="19"/>
      <c r="K127" s="13"/>
      <c r="L127" s="19"/>
      <c r="M127" s="19"/>
      <c r="N127" s="19"/>
      <c r="O127" s="19"/>
      <c r="P127" s="19"/>
      <c r="Q127" s="19"/>
      <c r="R127" s="19"/>
    </row>
    <row r="128" spans="1:18" ht="29" x14ac:dyDescent="0.35">
      <c r="C128" s="20" t="s">
        <v>105</v>
      </c>
      <c r="D128" s="21">
        <f>G66</f>
        <v>0</v>
      </c>
      <c r="E128" s="17"/>
      <c r="F128" s="18"/>
      <c r="J128" s="19"/>
      <c r="K128" s="13"/>
      <c r="L128" s="19"/>
      <c r="M128" s="19"/>
      <c r="N128" s="19"/>
      <c r="O128" s="19"/>
      <c r="P128" s="19"/>
      <c r="Q128" s="19"/>
      <c r="R128" s="19"/>
    </row>
    <row r="129" spans="3:18" ht="29" x14ac:dyDescent="0.35">
      <c r="C129" s="20" t="s">
        <v>145</v>
      </c>
      <c r="D129" s="22">
        <f>G73</f>
        <v>0</v>
      </c>
      <c r="E129" s="17"/>
      <c r="F129" s="18"/>
      <c r="J129" s="19"/>
      <c r="K129" s="13"/>
      <c r="L129" s="19"/>
      <c r="M129" s="19"/>
      <c r="N129" s="19"/>
      <c r="O129" s="19"/>
      <c r="P129" s="19"/>
      <c r="Q129" s="19"/>
      <c r="R129" s="19"/>
    </row>
    <row r="130" spans="3:18" ht="29" x14ac:dyDescent="0.35">
      <c r="C130" s="20" t="s">
        <v>146</v>
      </c>
      <c r="D130" s="22">
        <f>SUM(G77:G86)+G118</f>
        <v>0</v>
      </c>
      <c r="E130" s="23"/>
      <c r="F130" s="24"/>
      <c r="G130" s="25"/>
      <c r="J130" s="19"/>
      <c r="K130" s="13"/>
      <c r="L130" s="19"/>
      <c r="M130" s="19"/>
      <c r="N130" s="19"/>
      <c r="O130" s="19"/>
      <c r="P130" s="19"/>
      <c r="Q130" s="19"/>
      <c r="R130" s="19"/>
    </row>
    <row r="131" spans="3:18" x14ac:dyDescent="0.35">
      <c r="C131" s="26"/>
      <c r="D131" s="27"/>
      <c r="E131" s="17"/>
      <c r="F131" s="28"/>
      <c r="J131" s="19"/>
      <c r="K131" s="13"/>
      <c r="L131" s="19"/>
      <c r="M131" s="19"/>
      <c r="N131" s="19"/>
      <c r="O131" s="19"/>
      <c r="P131" s="19"/>
      <c r="Q131" s="19"/>
      <c r="R131" s="19"/>
    </row>
    <row r="132" spans="3:18" x14ac:dyDescent="0.35">
      <c r="D132" s="18"/>
      <c r="E132" s="17"/>
      <c r="F132" s="18"/>
      <c r="J132" s="19"/>
      <c r="K132" s="13"/>
      <c r="L132" s="19"/>
      <c r="M132" s="19"/>
      <c r="N132" s="19"/>
      <c r="O132" s="19"/>
      <c r="P132" s="19"/>
      <c r="Q132" s="19"/>
      <c r="R132" s="19"/>
    </row>
    <row r="133" spans="3:18" x14ac:dyDescent="0.35">
      <c r="C133" s="15" t="s">
        <v>107</v>
      </c>
      <c r="D133" s="16" t="s">
        <v>155</v>
      </c>
      <c r="E133" s="17"/>
      <c r="F133" s="18"/>
      <c r="J133" s="19"/>
      <c r="K133" s="13"/>
      <c r="L133" s="19"/>
      <c r="M133" s="19"/>
      <c r="N133" s="19"/>
      <c r="O133" s="19"/>
      <c r="P133" s="19"/>
      <c r="Q133" s="19"/>
      <c r="R133" s="19"/>
    </row>
    <row r="134" spans="3:18" ht="60" x14ac:dyDescent="0.35">
      <c r="C134" s="29" t="s">
        <v>135</v>
      </c>
      <c r="D134" s="30">
        <f>G66+G73+G96+G102</f>
        <v>0</v>
      </c>
      <c r="E134" s="17"/>
      <c r="F134" s="18"/>
      <c r="J134" s="19"/>
      <c r="K134" s="13"/>
      <c r="L134" s="19"/>
      <c r="M134" s="19"/>
      <c r="N134" s="19"/>
      <c r="O134" s="19"/>
      <c r="P134" s="19"/>
      <c r="Q134" s="19"/>
      <c r="R134" s="19"/>
    </row>
    <row r="135" spans="3:18" ht="74.5" x14ac:dyDescent="0.35">
      <c r="C135" s="31" t="s">
        <v>136</v>
      </c>
      <c r="D135" s="32">
        <f>G88+G113</f>
        <v>0</v>
      </c>
      <c r="E135" s="17"/>
      <c r="F135" s="18"/>
      <c r="J135" s="19"/>
      <c r="K135" s="13"/>
      <c r="L135" s="19"/>
      <c r="M135" s="19"/>
      <c r="N135" s="19"/>
      <c r="O135" s="19"/>
      <c r="P135" s="19"/>
      <c r="Q135" s="19"/>
      <c r="R135" s="19"/>
    </row>
    <row r="136" spans="3:18" ht="45.5" x14ac:dyDescent="0.35">
      <c r="C136" s="33" t="s">
        <v>137</v>
      </c>
      <c r="D136" s="34">
        <f>G118+G125</f>
        <v>0</v>
      </c>
      <c r="E136" s="17"/>
      <c r="F136" s="18"/>
      <c r="J136" s="19"/>
      <c r="K136" s="13"/>
      <c r="L136" s="19"/>
      <c r="M136" s="19"/>
      <c r="N136" s="19"/>
      <c r="O136" s="19"/>
      <c r="P136" s="19"/>
      <c r="Q136" s="19"/>
      <c r="R136" s="19"/>
    </row>
    <row r="137" spans="3:18" ht="23.5" x14ac:dyDescent="0.55000000000000004">
      <c r="C137" s="35" t="s">
        <v>109</v>
      </c>
      <c r="D137" s="36">
        <f>SUM(D134:D136)</f>
        <v>0</v>
      </c>
      <c r="E137" s="37"/>
      <c r="F137" s="38"/>
      <c r="G137" s="39"/>
      <c r="I137" s="40"/>
      <c r="J137" s="141"/>
      <c r="K137" s="141"/>
      <c r="L137" s="141"/>
      <c r="M137" s="141"/>
      <c r="N137" s="141"/>
      <c r="O137" s="141"/>
      <c r="P137" s="141"/>
      <c r="Q137" s="141"/>
      <c r="R137" s="141"/>
    </row>
    <row r="138" spans="3:18" x14ac:dyDescent="0.35">
      <c r="E138" s="37"/>
      <c r="G138" s="18"/>
      <c r="J138" s="141"/>
      <c r="K138" s="141"/>
      <c r="L138" s="141"/>
      <c r="M138" s="141"/>
      <c r="N138" s="141"/>
      <c r="O138" s="141"/>
      <c r="P138" s="141"/>
      <c r="Q138" s="141"/>
      <c r="R138" s="141"/>
    </row>
    <row r="139" spans="3:18" x14ac:dyDescent="0.35">
      <c r="C139" s="41" t="s">
        <v>127</v>
      </c>
      <c r="D139" s="42">
        <f>ROUND(F124*35%,5)</f>
        <v>0</v>
      </c>
      <c r="E139" s="43"/>
      <c r="J139" s="141"/>
      <c r="K139" s="141"/>
      <c r="L139" s="141"/>
      <c r="M139" s="141"/>
      <c r="N139" s="141"/>
      <c r="O139" s="141"/>
      <c r="P139" s="141"/>
      <c r="Q139" s="141"/>
      <c r="R139" s="141"/>
    </row>
    <row r="140" spans="3:18" ht="21" x14ac:dyDescent="0.5">
      <c r="C140" s="44"/>
      <c r="D140" s="45"/>
      <c r="F140" s="45"/>
      <c r="J140" s="46"/>
      <c r="K140" s="47"/>
      <c r="L140" s="14"/>
    </row>
    <row r="142" spans="3:18" x14ac:dyDescent="0.35">
      <c r="D142" s="40"/>
      <c r="F142" s="40"/>
    </row>
  </sheetData>
  <sheetProtection algorithmName="SHA-512" hashValue="f2b1G7rTaNiuTgvq48cd0odSVhot4UvzrS1bDWZbB3R975zs0EZwes3foLlodTOSH+VO31y+DHkuruLWobS7hw==" saltValue="DqynP4ytgu/v6GDJu9vdbw==" spinCount="100000" sheet="1" objects="1" scenarios="1"/>
  <mergeCells count="8">
    <mergeCell ref="K93:M95"/>
    <mergeCell ref="J137:R139"/>
    <mergeCell ref="B2:G2"/>
    <mergeCell ref="B3:G8"/>
    <mergeCell ref="I3:K3"/>
    <mergeCell ref="I4:K5"/>
    <mergeCell ref="I6:K6"/>
    <mergeCell ref="F20:G20"/>
  </mergeCells>
  <conditionalFormatting sqref="E31:E37">
    <cfRule type="cellIs" dxfId="56" priority="4" operator="equal">
      <formula>0</formula>
    </cfRule>
  </conditionalFormatting>
  <conditionalFormatting sqref="E40:E50">
    <cfRule type="cellIs" dxfId="55" priority="3" operator="equal">
      <formula>0</formula>
    </cfRule>
  </conditionalFormatting>
  <conditionalFormatting sqref="E59">
    <cfRule type="cellIs" dxfId="54" priority="2" operator="equal">
      <formula>0</formula>
    </cfRule>
  </conditionalFormatting>
  <conditionalFormatting sqref="E62:E65">
    <cfRule type="cellIs" dxfId="53" priority="1" operator="equal">
      <formula>0</formula>
    </cfRule>
  </conditionalFormatting>
  <conditionalFormatting sqref="F20">
    <cfRule type="containsText" dxfId="52" priority="13" operator="containsText" text="Attenzione">
      <formula>NOT(ISERROR(SEARCH("Attenzione",F20)))</formula>
    </cfRule>
  </conditionalFormatting>
  <conditionalFormatting sqref="H11">
    <cfRule type="containsText" dxfId="51" priority="12" operator="containsText" text="Attenzione">
      <formula>NOT(ISERROR(SEARCH("Attenzione",H11)))</formula>
    </cfRule>
  </conditionalFormatting>
  <conditionalFormatting sqref="H13:H20 H22:H28 H31:H37 H59">
    <cfRule type="containsText" dxfId="50" priority="22" operator="containsText" text="Attenzione">
      <formula>NOT(ISERROR(SEARCH("Attenzione",H13)))</formula>
    </cfRule>
  </conditionalFormatting>
  <conditionalFormatting sqref="H40:H51">
    <cfRule type="containsText" dxfId="49" priority="11" operator="containsText" text="Attenzione">
      <formula>NOT(ISERROR(SEARCH("Attenzione",H40)))</formula>
    </cfRule>
  </conditionalFormatting>
  <conditionalFormatting sqref="H53:H54">
    <cfRule type="containsText" dxfId="48" priority="10" operator="containsText" text="Attenzione">
      <formula>NOT(ISERROR(SEARCH("Attenzione",H53)))</formula>
    </cfRule>
  </conditionalFormatting>
  <conditionalFormatting sqref="H56">
    <cfRule type="containsText" dxfId="47" priority="9" operator="containsText" text="Attenzione">
      <formula>NOT(ISERROR(SEARCH("Attenzione",H56)))</formula>
    </cfRule>
  </conditionalFormatting>
  <conditionalFormatting sqref="H62:H65">
    <cfRule type="containsText" dxfId="46" priority="20" operator="containsText" text="Attenzione">
      <formula>NOT(ISERROR(SEARCH("Attenzione",H62)))</formula>
    </cfRule>
  </conditionalFormatting>
  <conditionalFormatting sqref="H70:H72">
    <cfRule type="containsText" dxfId="45" priority="21" operator="containsText" text="Attenzione">
      <formula>NOT(ISERROR(SEARCH("Attenzione",H70)))</formula>
    </cfRule>
  </conditionalFormatting>
  <conditionalFormatting sqref="H77:H87">
    <cfRule type="containsText" dxfId="44" priority="19" operator="containsText" text="Attenzione">
      <formula>NOT(ISERROR(SEARCH("Attenzione",H77)))</formula>
    </cfRule>
  </conditionalFormatting>
  <conditionalFormatting sqref="H92:H95">
    <cfRule type="containsText" dxfId="43" priority="18" operator="containsText" text="Attenzione">
      <formula>NOT(ISERROR(SEARCH("Attenzione",H92)))</formula>
    </cfRule>
  </conditionalFormatting>
  <conditionalFormatting sqref="H101">
    <cfRule type="containsText" dxfId="42" priority="17" operator="containsText" text="Attenzione">
      <formula>NOT(ISERROR(SEARCH("Attenzione",H101)))</formula>
    </cfRule>
  </conditionalFormatting>
  <conditionalFormatting sqref="H106:H112">
    <cfRule type="containsText" dxfId="41" priority="16" operator="containsText" text="Attenzione">
      <formula>NOT(ISERROR(SEARCH("Attenzione",H106)))</formula>
    </cfRule>
  </conditionalFormatting>
  <conditionalFormatting sqref="H117">
    <cfRule type="containsText" dxfId="40" priority="15" operator="containsText" text="Attenzione">
      <formula>NOT(ISERROR(SEARCH("Attenzione",H117)))</formula>
    </cfRule>
  </conditionalFormatting>
  <conditionalFormatting sqref="H124">
    <cfRule type="containsText" dxfId="39" priority="14" operator="containsText" text="Attenzione">
      <formula>NOT(ISERROR(SEARCH("Attenzione",H124)))</formula>
    </cfRule>
  </conditionalFormatting>
  <conditionalFormatting sqref="I118">
    <cfRule type="cellIs" dxfId="38" priority="23" operator="greaterThan">
      <formula>0.2</formula>
    </cfRule>
  </conditionalFormatting>
  <dataValidations count="4">
    <dataValidation type="custom" allowBlank="1" showInputMessage="1" showErrorMessage="1" error="ERRORE: Inserire un valore compreso tra 0 e la base d'asta, con al più tre cifre decimali" sqref="F117 F124" xr:uid="{8AACCCF8-95FF-4A77-B42C-B8E0FE7F54F7}">
      <formula1>AND(INT(F117*100000)=F117*100000,F117&gt;=0,F117&lt;=1)</formula1>
    </dataValidation>
    <dataValidation type="custom" allowBlank="1" showInputMessage="1" showErrorMessage="1" error="ERRORE: Inserire un valore compreso tra 0 e la base d'asta, con al più tre cifre decimali" sqref="F92:F95 F101" xr:uid="{B055C9C5-1CC7-4369-B85E-D4AE93B8ADA9}">
      <formula1>AND(INT(F92*100000)=F92*100000,F92&gt;=0,F92&lt;=D92)</formula1>
    </dataValidation>
    <dataValidation type="custom" allowBlank="1" showInputMessage="1" showErrorMessage="1" error="ERRORE: Inserire un valore compreso tra 0 e la base d'asta, con al più due cifre decimali" sqref="F40:F50 F62:F65 F70:F72 F77:F87 F106:F112" xr:uid="{99E74432-89FD-4A99-AC4A-E9713EB926E9}">
      <formula1>AND(INT(F40*100)=F40*100,F40&gt;=0,F40&lt;=D40)</formula1>
    </dataValidation>
    <dataValidation type="custom" allowBlank="1" showInputMessage="1" showErrorMessage="1" error="ERRORE: Inserire un valore maggiore o uguale a 0, con al più due cifre decimali" sqref="F13:F19 F22:F28 F53 F56" xr:uid="{87687AC2-D7DA-4FA0-A3FE-A972095C9187}">
      <formula1>AND(INT(F13*100)=F13*100,F13&gt;=0)</formula1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8B4F1-9648-4376-8EA4-EE7D5F4DE5B1}">
  <dimension ref="A1:R142"/>
  <sheetViews>
    <sheetView showGridLines="0" zoomScale="80" zoomScaleNormal="80" workbookViewId="0">
      <pane ySplit="8" topLeftCell="A117" activePane="bottomLeft" state="frozen"/>
      <selection pane="bottomLeft" activeCell="E101" sqref="E101:E117"/>
    </sheetView>
  </sheetViews>
  <sheetFormatPr defaultRowHeight="14.5" x14ac:dyDescent="0.35"/>
  <cols>
    <col min="1" max="1" width="9.54296875" style="6" customWidth="1"/>
    <col min="2" max="2" width="12.453125" style="7" customWidth="1"/>
    <col min="3" max="3" width="77.54296875" style="8" customWidth="1"/>
    <col min="4" max="4" width="33.81640625" style="8" customWidth="1"/>
    <col min="5" max="5" width="23" style="9" customWidth="1"/>
    <col min="6" max="6" width="24" style="8" bestFit="1" customWidth="1"/>
    <col min="7" max="7" width="26.1796875" style="8" customWidth="1"/>
    <col min="8" max="8" width="45.81640625" style="8" bestFit="1" customWidth="1"/>
    <col min="9" max="9" width="26.6328125" style="8" customWidth="1"/>
    <col min="10" max="10" width="18.26953125" style="8" customWidth="1"/>
    <col min="11" max="11" width="15.81640625" style="8" bestFit="1" customWidth="1"/>
    <col min="12" max="12" width="14" style="8" customWidth="1"/>
    <col min="13" max="16384" width="8.7265625" style="8"/>
  </cols>
  <sheetData>
    <row r="1" spans="1:14" ht="22" customHeight="1" thickBot="1" x14ac:dyDescent="0.4">
      <c r="D1" s="119"/>
      <c r="F1" s="119"/>
      <c r="G1" s="40"/>
      <c r="H1" s="40"/>
    </row>
    <row r="2" spans="1:14" ht="37" customHeight="1" thickBot="1" x14ac:dyDescent="0.4">
      <c r="B2" s="129" t="s">
        <v>144</v>
      </c>
      <c r="C2" s="130"/>
      <c r="D2" s="130"/>
      <c r="E2" s="130"/>
      <c r="F2" s="130"/>
      <c r="G2" s="131"/>
      <c r="H2" s="40"/>
    </row>
    <row r="3" spans="1:14" ht="38.5" customHeight="1" x14ac:dyDescent="0.35">
      <c r="B3" s="132" t="s">
        <v>160</v>
      </c>
      <c r="C3" s="133"/>
      <c r="D3" s="133"/>
      <c r="E3" s="133"/>
      <c r="F3" s="133"/>
      <c r="G3" s="134"/>
      <c r="H3" s="40"/>
      <c r="I3" s="143"/>
      <c r="J3" s="143"/>
      <c r="K3" s="143"/>
    </row>
    <row r="4" spans="1:14" ht="38.5" customHeight="1" x14ac:dyDescent="0.35">
      <c r="B4" s="135"/>
      <c r="C4" s="136"/>
      <c r="D4" s="136"/>
      <c r="E4" s="136"/>
      <c r="F4" s="136"/>
      <c r="G4" s="137"/>
      <c r="H4" s="120"/>
      <c r="I4" s="144"/>
      <c r="J4" s="144"/>
      <c r="K4" s="144"/>
    </row>
    <row r="5" spans="1:14" ht="38.5" customHeight="1" x14ac:dyDescent="0.35">
      <c r="B5" s="135"/>
      <c r="C5" s="136"/>
      <c r="D5" s="136"/>
      <c r="E5" s="136"/>
      <c r="F5" s="136"/>
      <c r="G5" s="137"/>
      <c r="H5" s="128"/>
      <c r="I5" s="144"/>
      <c r="J5" s="144"/>
      <c r="K5" s="144"/>
    </row>
    <row r="6" spans="1:14" ht="38.5" customHeight="1" x14ac:dyDescent="0.35">
      <c r="B6" s="135"/>
      <c r="C6" s="136"/>
      <c r="D6" s="136"/>
      <c r="E6" s="136"/>
      <c r="F6" s="136"/>
      <c r="G6" s="137"/>
      <c r="H6" s="121"/>
      <c r="I6" s="145"/>
      <c r="J6" s="145"/>
      <c r="K6" s="145"/>
    </row>
    <row r="7" spans="1:14" ht="38.5" customHeight="1" x14ac:dyDescent="0.35">
      <c r="B7" s="135"/>
      <c r="C7" s="136"/>
      <c r="D7" s="136"/>
      <c r="E7" s="136"/>
      <c r="F7" s="136"/>
      <c r="G7" s="137"/>
      <c r="H7" s="120"/>
      <c r="I7" s="122"/>
      <c r="J7" s="123"/>
      <c r="K7" s="123"/>
    </row>
    <row r="8" spans="1:14" ht="38.5" customHeight="1" thickBot="1" x14ac:dyDescent="0.4">
      <c r="B8" s="138"/>
      <c r="C8" s="139"/>
      <c r="D8" s="139"/>
      <c r="E8" s="139"/>
      <c r="F8" s="139"/>
      <c r="G8" s="140"/>
      <c r="H8" s="121"/>
      <c r="I8" s="122"/>
      <c r="J8" s="123"/>
      <c r="K8" s="123"/>
    </row>
    <row r="9" spans="1:14" ht="30.5" customHeight="1" x14ac:dyDescent="0.35">
      <c r="B9" s="124"/>
      <c r="C9" s="124"/>
      <c r="D9" s="124"/>
      <c r="E9" s="124"/>
      <c r="F9" s="124"/>
      <c r="G9" s="124"/>
      <c r="H9" s="121"/>
      <c r="I9" s="122"/>
      <c r="J9" s="123"/>
      <c r="K9" s="123"/>
    </row>
    <row r="10" spans="1:14" ht="17.5" customHeight="1" x14ac:dyDescent="0.35">
      <c r="H10" s="60" t="s">
        <v>112</v>
      </c>
    </row>
    <row r="11" spans="1:14" x14ac:dyDescent="0.35">
      <c r="C11" s="57" t="s">
        <v>118</v>
      </c>
      <c r="D11" s="1"/>
      <c r="E11" s="102" t="s">
        <v>138</v>
      </c>
      <c r="F11" s="118"/>
      <c r="G11" s="102"/>
      <c r="H11" s="104" t="str">
        <f>IF(D11="","Attenzione indicare il Brand 1!","")</f>
        <v>Attenzione indicare il Brand 1!</v>
      </c>
    </row>
    <row r="12" spans="1:14" x14ac:dyDescent="0.35">
      <c r="A12" s="58" t="s">
        <v>77</v>
      </c>
      <c r="B12" s="59" t="s">
        <v>78</v>
      </c>
      <c r="C12" s="60" t="s">
        <v>0</v>
      </c>
      <c r="D12" s="100"/>
      <c r="E12" s="100"/>
      <c r="F12" s="60" t="s">
        <v>79</v>
      </c>
      <c r="G12" s="100"/>
      <c r="H12" s="60" t="s">
        <v>112</v>
      </c>
      <c r="J12" s="62"/>
      <c r="K12" s="63"/>
      <c r="M12" s="64"/>
      <c r="N12" s="46"/>
    </row>
    <row r="13" spans="1:14" x14ac:dyDescent="0.35">
      <c r="A13" s="51">
        <v>1</v>
      </c>
      <c r="B13" s="52" t="s">
        <v>1</v>
      </c>
      <c r="C13" s="111" t="s">
        <v>76</v>
      </c>
      <c r="D13" s="100"/>
      <c r="E13" s="100"/>
      <c r="F13" s="2"/>
      <c r="G13" s="100"/>
      <c r="H13" s="49" t="str">
        <f t="shared" ref="H13:H19" si="0">IF(F13="","Attenzione prezzo non valorizzato!","")</f>
        <v>Attenzione prezzo non valorizzato!</v>
      </c>
      <c r="J13" s="62"/>
      <c r="K13" s="62"/>
      <c r="M13" s="113"/>
      <c r="N13" s="46"/>
    </row>
    <row r="14" spans="1:14" x14ac:dyDescent="0.35">
      <c r="A14" s="51">
        <v>2</v>
      </c>
      <c r="B14" s="52" t="s">
        <v>2</v>
      </c>
      <c r="C14" s="80" t="s">
        <v>3</v>
      </c>
      <c r="D14" s="101"/>
      <c r="E14" s="100"/>
      <c r="F14" s="2"/>
      <c r="G14" s="100"/>
      <c r="H14" s="49" t="str">
        <f t="shared" si="0"/>
        <v>Attenzione prezzo non valorizzato!</v>
      </c>
      <c r="I14" s="68"/>
      <c r="J14" s="62"/>
      <c r="K14" s="62"/>
      <c r="M14" s="113"/>
    </row>
    <row r="15" spans="1:14" x14ac:dyDescent="0.35">
      <c r="A15" s="51">
        <v>3</v>
      </c>
      <c r="B15" s="52" t="s">
        <v>4</v>
      </c>
      <c r="C15" s="80" t="s">
        <v>5</v>
      </c>
      <c r="D15" s="101"/>
      <c r="E15" s="100"/>
      <c r="F15" s="2"/>
      <c r="G15" s="100"/>
      <c r="H15" s="49" t="str">
        <f t="shared" si="0"/>
        <v>Attenzione prezzo non valorizzato!</v>
      </c>
      <c r="I15" s="68"/>
      <c r="J15" s="63"/>
      <c r="K15" s="62"/>
      <c r="M15" s="113"/>
    </row>
    <row r="16" spans="1:14" x14ac:dyDescent="0.35">
      <c r="A16" s="51">
        <v>4</v>
      </c>
      <c r="B16" s="52" t="s">
        <v>6</v>
      </c>
      <c r="C16" s="80" t="s">
        <v>7</v>
      </c>
      <c r="D16" s="101"/>
      <c r="E16" s="100"/>
      <c r="F16" s="2"/>
      <c r="G16" s="100"/>
      <c r="H16" s="49" t="str">
        <f t="shared" si="0"/>
        <v>Attenzione prezzo non valorizzato!</v>
      </c>
      <c r="I16" s="126"/>
      <c r="J16" s="63"/>
      <c r="K16" s="62"/>
      <c r="M16" s="113"/>
    </row>
    <row r="17" spans="1:14" x14ac:dyDescent="0.35">
      <c r="A17" s="51">
        <v>5</v>
      </c>
      <c r="B17" s="52" t="s">
        <v>8</v>
      </c>
      <c r="C17" s="80" t="s">
        <v>9</v>
      </c>
      <c r="D17" s="101"/>
      <c r="E17" s="100"/>
      <c r="F17" s="2"/>
      <c r="G17" s="100"/>
      <c r="H17" s="49" t="str">
        <f t="shared" si="0"/>
        <v>Attenzione prezzo non valorizzato!</v>
      </c>
      <c r="I17" s="68"/>
      <c r="J17" s="62"/>
      <c r="K17" s="62"/>
      <c r="M17" s="113"/>
    </row>
    <row r="18" spans="1:14" x14ac:dyDescent="0.35">
      <c r="A18" s="51">
        <v>6</v>
      </c>
      <c r="B18" s="52" t="s">
        <v>10</v>
      </c>
      <c r="C18" s="80" t="s">
        <v>11</v>
      </c>
      <c r="D18" s="101"/>
      <c r="E18" s="100"/>
      <c r="F18" s="2"/>
      <c r="G18" s="100"/>
      <c r="H18" s="49" t="str">
        <f t="shared" si="0"/>
        <v>Attenzione prezzo non valorizzato!</v>
      </c>
      <c r="I18" s="68"/>
      <c r="J18" s="63"/>
      <c r="K18" s="62"/>
      <c r="M18" s="113"/>
    </row>
    <row r="19" spans="1:14" x14ac:dyDescent="0.35">
      <c r="A19" s="51">
        <v>7</v>
      </c>
      <c r="B19" s="52" t="s">
        <v>12</v>
      </c>
      <c r="C19" s="53" t="s">
        <v>13</v>
      </c>
      <c r="D19" s="101"/>
      <c r="E19" s="117"/>
      <c r="F19" s="2"/>
      <c r="G19" s="117"/>
      <c r="H19" s="49" t="str">
        <f t="shared" si="0"/>
        <v>Attenzione prezzo non valorizzato!</v>
      </c>
      <c r="I19" s="126"/>
      <c r="J19" s="63"/>
      <c r="K19" s="112"/>
      <c r="M19" s="113"/>
    </row>
    <row r="20" spans="1:14" ht="29" customHeight="1" x14ac:dyDescent="0.35">
      <c r="C20" s="57" t="s">
        <v>124</v>
      </c>
      <c r="D20" s="1"/>
      <c r="E20" s="102" t="s">
        <v>138</v>
      </c>
      <c r="F20" s="146" t="str">
        <f>IF(SUM(G22:G28)&lt;6,"Attenzione per il brand 2 devono essere offerte almeno 6 telecamere!",IF(SUM(G22:G28)=6,"Brand 2 con 6 telecamere offerte su 7","Brand 2 completo"))</f>
        <v>Attenzione per il brand 2 devono essere offerte almeno 6 telecamere!</v>
      </c>
      <c r="G20" s="146"/>
      <c r="H20" s="49" t="str">
        <f>IF(D20="","Attenzione indicare il Brand 2!","")</f>
        <v>Attenzione indicare il Brand 2!</v>
      </c>
      <c r="I20" s="127"/>
    </row>
    <row r="21" spans="1:14" x14ac:dyDescent="0.35">
      <c r="A21" s="58" t="s">
        <v>77</v>
      </c>
      <c r="B21" s="59" t="s">
        <v>78</v>
      </c>
      <c r="C21" s="60" t="s">
        <v>0</v>
      </c>
      <c r="D21" s="101"/>
      <c r="E21" s="100"/>
      <c r="F21" s="116" t="s">
        <v>79</v>
      </c>
      <c r="G21" s="114"/>
      <c r="H21" s="116" t="s">
        <v>112</v>
      </c>
      <c r="J21" s="62"/>
      <c r="K21" s="63"/>
      <c r="M21" s="64"/>
      <c r="N21" s="46"/>
    </row>
    <row r="22" spans="1:14" x14ac:dyDescent="0.35">
      <c r="A22" s="51">
        <v>1</v>
      </c>
      <c r="B22" s="52" t="s">
        <v>1</v>
      </c>
      <c r="C22" s="111" t="s">
        <v>76</v>
      </c>
      <c r="D22" s="101"/>
      <c r="E22" s="100"/>
      <c r="F22" s="2"/>
      <c r="G22" s="114">
        <f>IF(F22="",0,1)</f>
        <v>0</v>
      </c>
      <c r="H22" s="49" t="str">
        <f>IF(F22="",IF(SUM($G$22:$G$28)=6,"Telecamera non offerta","Attenzione prezzo non valorizzato!"),"")</f>
        <v>Attenzione prezzo non valorizzato!</v>
      </c>
      <c r="J22" s="63"/>
      <c r="K22" s="112"/>
      <c r="M22" s="113"/>
    </row>
    <row r="23" spans="1:14" x14ac:dyDescent="0.35">
      <c r="A23" s="51">
        <v>2</v>
      </c>
      <c r="B23" s="52" t="s">
        <v>2</v>
      </c>
      <c r="C23" s="80" t="s">
        <v>3</v>
      </c>
      <c r="D23" s="101"/>
      <c r="E23" s="100"/>
      <c r="F23" s="2"/>
      <c r="G23" s="114">
        <f>IF(F23="",0,1)</f>
        <v>0</v>
      </c>
      <c r="H23" s="49" t="str">
        <f>IF(F23="",IF(SUM($G$22:$G$28)=6,"Telecamera non offerta","Attenzione prezzo non valorizzato!"),"")</f>
        <v>Attenzione prezzo non valorizzato!</v>
      </c>
      <c r="I23" s="115"/>
      <c r="J23" s="63"/>
      <c r="K23" s="112"/>
      <c r="M23" s="113"/>
    </row>
    <row r="24" spans="1:14" x14ac:dyDescent="0.35">
      <c r="A24" s="51">
        <v>3</v>
      </c>
      <c r="B24" s="52" t="s">
        <v>4</v>
      </c>
      <c r="C24" s="80" t="s">
        <v>5</v>
      </c>
      <c r="D24" s="101"/>
      <c r="E24" s="100"/>
      <c r="F24" s="2"/>
      <c r="G24" s="114">
        <f t="shared" ref="G24:G28" si="1">IF(F24="",0,1)</f>
        <v>0</v>
      </c>
      <c r="H24" s="49" t="str">
        <f t="shared" ref="H24:H28" si="2">IF(F24="",IF(SUM($G$22:$G$28)=6,"Telecamera non offerta","Attenzione prezzo non valorizzato!"),"")</f>
        <v>Attenzione prezzo non valorizzato!</v>
      </c>
      <c r="J24" s="63"/>
      <c r="K24" s="112"/>
      <c r="M24" s="113"/>
    </row>
    <row r="25" spans="1:14" x14ac:dyDescent="0.35">
      <c r="A25" s="51">
        <v>4</v>
      </c>
      <c r="B25" s="52" t="s">
        <v>6</v>
      </c>
      <c r="C25" s="80" t="s">
        <v>7</v>
      </c>
      <c r="D25" s="101"/>
      <c r="E25" s="100"/>
      <c r="F25" s="2"/>
      <c r="G25" s="114">
        <f t="shared" si="1"/>
        <v>0</v>
      </c>
      <c r="H25" s="49" t="str">
        <f t="shared" si="2"/>
        <v>Attenzione prezzo non valorizzato!</v>
      </c>
      <c r="J25" s="63"/>
      <c r="K25" s="112"/>
      <c r="M25" s="113"/>
    </row>
    <row r="26" spans="1:14" x14ac:dyDescent="0.35">
      <c r="A26" s="51">
        <v>5</v>
      </c>
      <c r="B26" s="52" t="s">
        <v>8</v>
      </c>
      <c r="C26" s="80" t="s">
        <v>9</v>
      </c>
      <c r="D26" s="101"/>
      <c r="E26" s="100"/>
      <c r="F26" s="2"/>
      <c r="G26" s="114">
        <f t="shared" si="1"/>
        <v>0</v>
      </c>
      <c r="H26" s="49" t="str">
        <f t="shared" si="2"/>
        <v>Attenzione prezzo non valorizzato!</v>
      </c>
      <c r="J26" s="63"/>
      <c r="K26" s="112"/>
      <c r="M26" s="113"/>
    </row>
    <row r="27" spans="1:14" x14ac:dyDescent="0.35">
      <c r="A27" s="51">
        <v>6</v>
      </c>
      <c r="B27" s="52" t="s">
        <v>10</v>
      </c>
      <c r="C27" s="80" t="s">
        <v>11</v>
      </c>
      <c r="D27" s="101"/>
      <c r="E27" s="100"/>
      <c r="F27" s="2"/>
      <c r="G27" s="114">
        <f t="shared" si="1"/>
        <v>0</v>
      </c>
      <c r="H27" s="49" t="str">
        <f t="shared" si="2"/>
        <v>Attenzione prezzo non valorizzato!</v>
      </c>
      <c r="J27" s="63"/>
      <c r="K27" s="112"/>
      <c r="M27" s="113"/>
    </row>
    <row r="28" spans="1:14" x14ac:dyDescent="0.35">
      <c r="A28" s="51">
        <v>7</v>
      </c>
      <c r="B28" s="52" t="s">
        <v>12</v>
      </c>
      <c r="C28" s="53" t="s">
        <v>13</v>
      </c>
      <c r="D28" s="101"/>
      <c r="E28" s="100"/>
      <c r="F28" s="2"/>
      <c r="G28" s="114">
        <f t="shared" si="1"/>
        <v>0</v>
      </c>
      <c r="H28" s="49" t="str">
        <f t="shared" si="2"/>
        <v>Attenzione prezzo non valorizzato!</v>
      </c>
      <c r="J28" s="63"/>
      <c r="K28" s="112"/>
      <c r="M28" s="113"/>
    </row>
    <row r="29" spans="1:14" x14ac:dyDescent="0.35">
      <c r="C29" s="57" t="s">
        <v>113</v>
      </c>
      <c r="E29" s="8"/>
    </row>
    <row r="30" spans="1:14" x14ac:dyDescent="0.35">
      <c r="A30" s="58" t="s">
        <v>77</v>
      </c>
      <c r="B30" s="59" t="s">
        <v>78</v>
      </c>
      <c r="C30" s="60" t="s">
        <v>0</v>
      </c>
      <c r="D30" s="60" t="s">
        <v>60</v>
      </c>
      <c r="E30" s="61" t="s">
        <v>147</v>
      </c>
      <c r="F30" s="60" t="s">
        <v>79</v>
      </c>
      <c r="G30" s="60" t="s">
        <v>80</v>
      </c>
      <c r="H30" s="60" t="s">
        <v>112</v>
      </c>
      <c r="J30" s="62"/>
      <c r="K30" s="63"/>
      <c r="M30" s="64"/>
      <c r="N30" s="46"/>
    </row>
    <row r="31" spans="1:14" x14ac:dyDescent="0.35">
      <c r="A31" s="51">
        <v>1</v>
      </c>
      <c r="B31" s="52" t="s">
        <v>1</v>
      </c>
      <c r="C31" s="111" t="s">
        <v>76</v>
      </c>
      <c r="D31" s="48">
        <v>983</v>
      </c>
      <c r="E31" s="74">
        <v>3406</v>
      </c>
      <c r="F31" s="48" t="str">
        <f>IF(F13="","",IF(AND(F22="",SUM($G$22:$G$28)&lt;6),"",ROUND(IF(F22="",TRUNC(F13,2),AVERAGE(TRUNC(F13,2),TRUNC(F22,2))),2)))</f>
        <v/>
      </c>
      <c r="G31" s="48" t="str">
        <f>IF(F31="","",ROUND(E31*F31,2))</f>
        <v/>
      </c>
      <c r="H31" s="49" t="str">
        <f>IF(F31="","Attenzione prezzo non valorizzato!",IF(F31&gt;D31,"Attenzione prezzo offerto superiore alla BdA!",""))</f>
        <v>Attenzione prezzo non valorizzato!</v>
      </c>
      <c r="J31" s="63"/>
      <c r="K31" s="112"/>
      <c r="M31" s="113"/>
    </row>
    <row r="32" spans="1:14" x14ac:dyDescent="0.35">
      <c r="A32" s="51">
        <v>2</v>
      </c>
      <c r="B32" s="52" t="s">
        <v>2</v>
      </c>
      <c r="C32" s="80" t="s">
        <v>3</v>
      </c>
      <c r="D32" s="48">
        <v>5297.8</v>
      </c>
      <c r="E32" s="74">
        <v>517</v>
      </c>
      <c r="F32" s="48" t="str">
        <f t="shared" ref="F32:F37" si="3">IF(F14="","",IF(AND(F23="",SUM($G$22:$G$28)&lt;6),"",ROUND(IF(F23="",TRUNC(F14,2),AVERAGE(TRUNC(F14,2),TRUNC(F23,2))),2)))</f>
        <v/>
      </c>
      <c r="G32" s="48" t="str">
        <f t="shared" ref="G32:G37" si="4">IF(F32="","",ROUND(E32*F32,2))</f>
        <v/>
      </c>
      <c r="H32" s="49" t="str">
        <f t="shared" ref="H32:H37" si="5">IF(F32="","Attenzione prezzo non valorizzato!",IF(F32&gt;D32,"Attenzione prezzo offerto superiore alla BdA!",""))</f>
        <v>Attenzione prezzo non valorizzato!</v>
      </c>
      <c r="I32" s="68"/>
      <c r="J32" s="63"/>
      <c r="K32" s="112"/>
      <c r="M32" s="113"/>
    </row>
    <row r="33" spans="1:14" x14ac:dyDescent="0.35">
      <c r="A33" s="51">
        <v>3</v>
      </c>
      <c r="B33" s="52" t="s">
        <v>4</v>
      </c>
      <c r="C33" s="80" t="s">
        <v>5</v>
      </c>
      <c r="D33" s="48">
        <v>449.15</v>
      </c>
      <c r="E33" s="74">
        <v>152</v>
      </c>
      <c r="F33" s="48" t="str">
        <f t="shared" si="3"/>
        <v/>
      </c>
      <c r="G33" s="48" t="str">
        <f t="shared" si="4"/>
        <v/>
      </c>
      <c r="H33" s="49" t="str">
        <f t="shared" si="5"/>
        <v>Attenzione prezzo non valorizzato!</v>
      </c>
      <c r="I33" s="68"/>
      <c r="J33" s="63"/>
      <c r="K33" s="112"/>
      <c r="M33" s="113"/>
    </row>
    <row r="34" spans="1:14" x14ac:dyDescent="0.35">
      <c r="A34" s="51">
        <v>4</v>
      </c>
      <c r="B34" s="52" t="s">
        <v>6</v>
      </c>
      <c r="C34" s="80" t="s">
        <v>7</v>
      </c>
      <c r="D34" s="48">
        <v>866.03</v>
      </c>
      <c r="E34" s="74">
        <v>510</v>
      </c>
      <c r="F34" s="48" t="str">
        <f t="shared" si="3"/>
        <v/>
      </c>
      <c r="G34" s="48" t="str">
        <f t="shared" si="4"/>
        <v/>
      </c>
      <c r="H34" s="49" t="str">
        <f t="shared" si="5"/>
        <v>Attenzione prezzo non valorizzato!</v>
      </c>
      <c r="I34" s="68"/>
      <c r="J34" s="63"/>
      <c r="K34" s="112"/>
      <c r="M34" s="113"/>
    </row>
    <row r="35" spans="1:14" x14ac:dyDescent="0.35">
      <c r="A35" s="51">
        <v>5</v>
      </c>
      <c r="B35" s="52" t="s">
        <v>8</v>
      </c>
      <c r="C35" s="80" t="s">
        <v>9</v>
      </c>
      <c r="D35" s="48">
        <v>978.86</v>
      </c>
      <c r="E35" s="74">
        <v>34</v>
      </c>
      <c r="F35" s="48" t="str">
        <f t="shared" si="3"/>
        <v/>
      </c>
      <c r="G35" s="48" t="str">
        <f t="shared" si="4"/>
        <v/>
      </c>
      <c r="H35" s="49" t="str">
        <f t="shared" si="5"/>
        <v>Attenzione prezzo non valorizzato!</v>
      </c>
      <c r="I35" s="68"/>
      <c r="J35" s="63"/>
      <c r="K35" s="112"/>
      <c r="M35" s="113"/>
    </row>
    <row r="36" spans="1:14" x14ac:dyDescent="0.35">
      <c r="A36" s="51">
        <v>6</v>
      </c>
      <c r="B36" s="52" t="s">
        <v>10</v>
      </c>
      <c r="C36" s="80" t="s">
        <v>11</v>
      </c>
      <c r="D36" s="48">
        <v>3069.9</v>
      </c>
      <c r="E36" s="74">
        <v>311</v>
      </c>
      <c r="F36" s="48" t="str">
        <f t="shared" si="3"/>
        <v/>
      </c>
      <c r="G36" s="48" t="str">
        <f t="shared" si="4"/>
        <v/>
      </c>
      <c r="H36" s="49" t="str">
        <f t="shared" si="5"/>
        <v>Attenzione prezzo non valorizzato!</v>
      </c>
      <c r="I36" s="68"/>
      <c r="J36" s="63"/>
      <c r="K36" s="112"/>
      <c r="M36" s="113"/>
    </row>
    <row r="37" spans="1:14" x14ac:dyDescent="0.35">
      <c r="A37" s="51">
        <v>7</v>
      </c>
      <c r="B37" s="52" t="s">
        <v>12</v>
      </c>
      <c r="C37" s="53" t="s">
        <v>13</v>
      </c>
      <c r="D37" s="48">
        <v>1828</v>
      </c>
      <c r="E37" s="74">
        <v>26</v>
      </c>
      <c r="F37" s="48" t="str">
        <f t="shared" si="3"/>
        <v/>
      </c>
      <c r="G37" s="48" t="str">
        <f t="shared" si="4"/>
        <v/>
      </c>
      <c r="H37" s="49" t="str">
        <f t="shared" si="5"/>
        <v>Attenzione prezzo non valorizzato!</v>
      </c>
      <c r="I37" s="68"/>
      <c r="J37" s="63"/>
      <c r="K37" s="112"/>
      <c r="M37" s="113"/>
    </row>
    <row r="38" spans="1:14" x14ac:dyDescent="0.35">
      <c r="C38" s="57" t="s">
        <v>114</v>
      </c>
      <c r="E38" s="8"/>
    </row>
    <row r="39" spans="1:14" x14ac:dyDescent="0.35">
      <c r="A39" s="58" t="s">
        <v>77</v>
      </c>
      <c r="B39" s="59" t="s">
        <v>78</v>
      </c>
      <c r="C39" s="60" t="s">
        <v>0</v>
      </c>
      <c r="D39" s="60" t="s">
        <v>60</v>
      </c>
      <c r="E39" s="61" t="s">
        <v>147</v>
      </c>
      <c r="F39" s="60" t="s">
        <v>79</v>
      </c>
      <c r="G39" s="60" t="s">
        <v>80</v>
      </c>
      <c r="H39" s="60" t="s">
        <v>112</v>
      </c>
      <c r="J39" s="62"/>
      <c r="K39" s="63"/>
      <c r="M39" s="64"/>
      <c r="N39" s="46"/>
    </row>
    <row r="40" spans="1:14" x14ac:dyDescent="0.35">
      <c r="A40" s="51">
        <v>8</v>
      </c>
      <c r="B40" s="52" t="s">
        <v>14</v>
      </c>
      <c r="C40" s="80" t="s">
        <v>15</v>
      </c>
      <c r="D40" s="48">
        <v>2586.4</v>
      </c>
      <c r="E40" s="74">
        <v>23</v>
      </c>
      <c r="F40" s="3"/>
      <c r="G40" s="98" t="str">
        <f>IF(F40="","",ROUND(E40*TRUNC(F40,2),2))</f>
        <v/>
      </c>
      <c r="H40" s="49" t="str">
        <f t="shared" ref="H40:H50" si="6">IF(F40="","Attenzione prezzo non valorizzato!",IF(F40&gt;D40,"Attenzione prezzo offerto superiore alla BdA!",""))</f>
        <v>Attenzione prezzo non valorizzato!</v>
      </c>
      <c r="I40" s="68"/>
      <c r="M40" s="105"/>
    </row>
    <row r="41" spans="1:14" x14ac:dyDescent="0.35">
      <c r="A41" s="51">
        <v>9</v>
      </c>
      <c r="B41" s="52" t="s">
        <v>16</v>
      </c>
      <c r="C41" s="80" t="s">
        <v>17</v>
      </c>
      <c r="D41" s="48">
        <v>3436.8</v>
      </c>
      <c r="E41" s="74">
        <v>195</v>
      </c>
      <c r="F41" s="3"/>
      <c r="G41" s="98" t="str">
        <f t="shared" ref="G41:G50" si="7">IF(F41="","",ROUND(E41*TRUNC(F41,2),2))</f>
        <v/>
      </c>
      <c r="H41" s="49" t="str">
        <f t="shared" si="6"/>
        <v>Attenzione prezzo non valorizzato!</v>
      </c>
      <c r="I41" s="106"/>
      <c r="J41" s="79"/>
      <c r="M41" s="107"/>
    </row>
    <row r="42" spans="1:14" x14ac:dyDescent="0.35">
      <c r="A42" s="51">
        <v>10</v>
      </c>
      <c r="B42" s="52" t="s">
        <v>18</v>
      </c>
      <c r="C42" s="53" t="s">
        <v>19</v>
      </c>
      <c r="D42" s="48">
        <v>89.38</v>
      </c>
      <c r="E42" s="74">
        <v>10</v>
      </c>
      <c r="F42" s="3"/>
      <c r="G42" s="98" t="str">
        <f t="shared" si="7"/>
        <v/>
      </c>
      <c r="H42" s="49" t="str">
        <f t="shared" si="6"/>
        <v>Attenzione prezzo non valorizzato!</v>
      </c>
      <c r="J42" s="79"/>
    </row>
    <row r="43" spans="1:14" x14ac:dyDescent="0.35">
      <c r="A43" s="51">
        <v>11</v>
      </c>
      <c r="B43" s="52" t="s">
        <v>20</v>
      </c>
      <c r="C43" s="53" t="s">
        <v>21</v>
      </c>
      <c r="D43" s="48">
        <v>123.22</v>
      </c>
      <c r="E43" s="74">
        <v>194</v>
      </c>
      <c r="F43" s="3"/>
      <c r="G43" s="98" t="str">
        <f t="shared" si="7"/>
        <v/>
      </c>
      <c r="H43" s="49" t="str">
        <f t="shared" si="6"/>
        <v>Attenzione prezzo non valorizzato!</v>
      </c>
    </row>
    <row r="44" spans="1:14" x14ac:dyDescent="0.35">
      <c r="A44" s="51">
        <v>12</v>
      </c>
      <c r="B44" s="52" t="s">
        <v>22</v>
      </c>
      <c r="C44" s="53" t="s">
        <v>23</v>
      </c>
      <c r="D44" s="48">
        <v>461.27</v>
      </c>
      <c r="E44" s="74">
        <v>18</v>
      </c>
      <c r="F44" s="3"/>
      <c r="G44" s="98" t="str">
        <f t="shared" si="7"/>
        <v/>
      </c>
      <c r="H44" s="49" t="str">
        <f t="shared" si="6"/>
        <v>Attenzione prezzo non valorizzato!</v>
      </c>
      <c r="I44" s="63"/>
    </row>
    <row r="45" spans="1:14" x14ac:dyDescent="0.35">
      <c r="A45" s="51">
        <v>13</v>
      </c>
      <c r="B45" s="52" t="s">
        <v>24</v>
      </c>
      <c r="C45" s="53" t="s">
        <v>25</v>
      </c>
      <c r="D45" s="48">
        <v>484.76</v>
      </c>
      <c r="E45" s="74">
        <v>13</v>
      </c>
      <c r="F45" s="3"/>
      <c r="G45" s="98" t="str">
        <f t="shared" si="7"/>
        <v/>
      </c>
      <c r="H45" s="49" t="str">
        <f t="shared" si="6"/>
        <v>Attenzione prezzo non valorizzato!</v>
      </c>
      <c r="I45" s="108"/>
      <c r="J45" s="108"/>
      <c r="K45" s="108"/>
    </row>
    <row r="46" spans="1:14" x14ac:dyDescent="0.35">
      <c r="A46" s="51">
        <v>14</v>
      </c>
      <c r="B46" s="52" t="s">
        <v>26</v>
      </c>
      <c r="C46" s="53" t="s">
        <v>27</v>
      </c>
      <c r="D46" s="48">
        <v>563.59</v>
      </c>
      <c r="E46" s="74">
        <v>7</v>
      </c>
      <c r="F46" s="3"/>
      <c r="G46" s="98" t="str">
        <f t="shared" si="7"/>
        <v/>
      </c>
      <c r="H46" s="49" t="str">
        <f t="shared" si="6"/>
        <v>Attenzione prezzo non valorizzato!</v>
      </c>
      <c r="I46" s="108"/>
      <c r="J46" s="108"/>
      <c r="K46" s="108"/>
    </row>
    <row r="47" spans="1:14" x14ac:dyDescent="0.35">
      <c r="A47" s="51">
        <v>15</v>
      </c>
      <c r="B47" s="52" t="s">
        <v>28</v>
      </c>
      <c r="C47" s="80" t="s">
        <v>29</v>
      </c>
      <c r="D47" s="48">
        <v>291.87</v>
      </c>
      <c r="E47" s="74">
        <v>18</v>
      </c>
      <c r="F47" s="3"/>
      <c r="G47" s="98" t="str">
        <f t="shared" si="7"/>
        <v/>
      </c>
      <c r="H47" s="49" t="str">
        <f t="shared" si="6"/>
        <v>Attenzione prezzo non valorizzato!</v>
      </c>
      <c r="I47" s="108"/>
      <c r="J47" s="108"/>
      <c r="K47" s="108"/>
    </row>
    <row r="48" spans="1:14" x14ac:dyDescent="0.35">
      <c r="A48" s="51">
        <v>16</v>
      </c>
      <c r="B48" s="52" t="s">
        <v>30</v>
      </c>
      <c r="C48" s="80" t="s">
        <v>31</v>
      </c>
      <c r="D48" s="48">
        <v>575.91</v>
      </c>
      <c r="E48" s="74">
        <v>171</v>
      </c>
      <c r="F48" s="3"/>
      <c r="G48" s="98" t="str">
        <f t="shared" si="7"/>
        <v/>
      </c>
      <c r="H48" s="49" t="str">
        <f t="shared" si="6"/>
        <v>Attenzione prezzo non valorizzato!</v>
      </c>
      <c r="K48" s="108"/>
    </row>
    <row r="49" spans="1:14" x14ac:dyDescent="0.35">
      <c r="A49" s="51">
        <v>17</v>
      </c>
      <c r="B49" s="52" t="s">
        <v>32</v>
      </c>
      <c r="C49" s="80" t="s">
        <v>33</v>
      </c>
      <c r="D49" s="48">
        <v>671.51</v>
      </c>
      <c r="E49" s="74">
        <v>672</v>
      </c>
      <c r="F49" s="3"/>
      <c r="G49" s="98" t="str">
        <f t="shared" si="7"/>
        <v/>
      </c>
      <c r="H49" s="49" t="str">
        <f t="shared" si="6"/>
        <v>Attenzione prezzo non valorizzato!</v>
      </c>
      <c r="K49" s="109"/>
    </row>
    <row r="50" spans="1:14" x14ac:dyDescent="0.35">
      <c r="A50" s="51">
        <v>18</v>
      </c>
      <c r="B50" s="110" t="s">
        <v>34</v>
      </c>
      <c r="C50" s="80" t="s">
        <v>62</v>
      </c>
      <c r="D50" s="48">
        <v>1275</v>
      </c>
      <c r="E50" s="74">
        <v>224</v>
      </c>
      <c r="F50" s="3"/>
      <c r="G50" s="98" t="str">
        <f t="shared" si="7"/>
        <v/>
      </c>
      <c r="H50" s="49" t="str">
        <f t="shared" si="6"/>
        <v>Attenzione prezzo non valorizzato!</v>
      </c>
      <c r="K50" s="109"/>
    </row>
    <row r="51" spans="1:14" x14ac:dyDescent="0.35">
      <c r="C51" s="57" t="s">
        <v>132</v>
      </c>
      <c r="D51" s="1"/>
      <c r="E51" s="102" t="s">
        <v>138</v>
      </c>
      <c r="G51" s="103"/>
      <c r="H51" s="104" t="str">
        <f>IF(D51="","Attenzione indicare il Brand 1!","")</f>
        <v>Attenzione indicare il Brand 1!</v>
      </c>
    </row>
    <row r="52" spans="1:14" x14ac:dyDescent="0.35">
      <c r="A52" s="58" t="s">
        <v>77</v>
      </c>
      <c r="B52" s="59" t="s">
        <v>78</v>
      </c>
      <c r="C52" s="60" t="s">
        <v>0</v>
      </c>
      <c r="D52" s="101"/>
      <c r="E52" s="100"/>
      <c r="F52" s="60" t="s">
        <v>79</v>
      </c>
      <c r="G52" s="100"/>
      <c r="H52" s="60" t="s">
        <v>112</v>
      </c>
      <c r="J52" s="62"/>
      <c r="K52" s="63"/>
      <c r="M52" s="64"/>
      <c r="N52" s="46"/>
    </row>
    <row r="53" spans="1:14" x14ac:dyDescent="0.35">
      <c r="A53" s="51">
        <v>19</v>
      </c>
      <c r="B53" s="52" t="s">
        <v>72</v>
      </c>
      <c r="C53" s="53" t="s">
        <v>63</v>
      </c>
      <c r="D53" s="101"/>
      <c r="E53" s="100"/>
      <c r="F53" s="2"/>
      <c r="G53" s="100"/>
      <c r="H53" s="49" t="str">
        <f>IF(F53="","Attenzione prezzo non valorizzato!","")</f>
        <v>Attenzione prezzo non valorizzato!</v>
      </c>
    </row>
    <row r="54" spans="1:14" x14ac:dyDescent="0.35">
      <c r="C54" s="57" t="s">
        <v>133</v>
      </c>
      <c r="D54" s="1"/>
      <c r="E54" s="102" t="s">
        <v>138</v>
      </c>
      <c r="G54" s="103"/>
      <c r="H54" s="104" t="str">
        <f>IF(D54="","Attenzione indicare il Brand 2!","")</f>
        <v>Attenzione indicare il Brand 2!</v>
      </c>
    </row>
    <row r="55" spans="1:14" x14ac:dyDescent="0.35">
      <c r="A55" s="58" t="s">
        <v>77</v>
      </c>
      <c r="B55" s="59" t="s">
        <v>78</v>
      </c>
      <c r="C55" s="60" t="s">
        <v>0</v>
      </c>
      <c r="D55" s="101"/>
      <c r="E55" s="100"/>
      <c r="F55" s="60" t="s">
        <v>79</v>
      </c>
      <c r="G55" s="100"/>
      <c r="H55" s="60" t="s">
        <v>112</v>
      </c>
      <c r="J55" s="62"/>
      <c r="K55" s="63"/>
      <c r="M55" s="64"/>
      <c r="N55" s="46"/>
    </row>
    <row r="56" spans="1:14" x14ac:dyDescent="0.35">
      <c r="A56" s="51">
        <v>19</v>
      </c>
      <c r="B56" s="52" t="s">
        <v>72</v>
      </c>
      <c r="C56" s="53" t="s">
        <v>63</v>
      </c>
      <c r="D56" s="101"/>
      <c r="E56" s="100"/>
      <c r="F56" s="2"/>
      <c r="G56" s="100"/>
      <c r="H56" s="49" t="str">
        <f>IF(F56="","Attenzione prezzo non valorizzato!","")</f>
        <v>Attenzione prezzo non valorizzato!</v>
      </c>
    </row>
    <row r="57" spans="1:14" x14ac:dyDescent="0.35">
      <c r="C57" s="57" t="s">
        <v>115</v>
      </c>
      <c r="E57" s="8"/>
    </row>
    <row r="58" spans="1:14" x14ac:dyDescent="0.35">
      <c r="A58" s="58" t="s">
        <v>77</v>
      </c>
      <c r="B58" s="59" t="s">
        <v>78</v>
      </c>
      <c r="C58" s="60" t="s">
        <v>0</v>
      </c>
      <c r="D58" s="60" t="s">
        <v>60</v>
      </c>
      <c r="E58" s="61" t="s">
        <v>147</v>
      </c>
      <c r="F58" s="60" t="s">
        <v>79</v>
      </c>
      <c r="G58" s="60" t="s">
        <v>80</v>
      </c>
      <c r="H58" s="60" t="s">
        <v>112</v>
      </c>
      <c r="J58" s="62"/>
      <c r="K58" s="63"/>
      <c r="M58" s="64"/>
      <c r="N58" s="46"/>
    </row>
    <row r="59" spans="1:14" x14ac:dyDescent="0.35">
      <c r="A59" s="51">
        <v>19</v>
      </c>
      <c r="B59" s="52" t="s">
        <v>72</v>
      </c>
      <c r="C59" s="53" t="s">
        <v>63</v>
      </c>
      <c r="D59" s="48">
        <v>2108</v>
      </c>
      <c r="E59" s="74">
        <v>64</v>
      </c>
      <c r="F59" s="48" t="str">
        <f>IF(F53="","",IF(F56="","",ROUND(AVERAGE(TRUNC(F53,2),TRUNC(F56,2)),2)))</f>
        <v/>
      </c>
      <c r="G59" s="98" t="str">
        <f>IF(F59="","",ROUND(E59*F59,2))</f>
        <v/>
      </c>
      <c r="H59" s="49" t="str">
        <f>IF(F59="","Attenzione prezzo non valorizzato!",IF(F59&gt;D59,"Attenzione prezzo offerto superiore alla BdA!",""))</f>
        <v>Attenzione prezzo non valorizzato!</v>
      </c>
    </row>
    <row r="60" spans="1:14" x14ac:dyDescent="0.35">
      <c r="C60" s="57" t="s">
        <v>114</v>
      </c>
      <c r="E60" s="8"/>
    </row>
    <row r="61" spans="1:14" x14ac:dyDescent="0.35">
      <c r="A61" s="58" t="s">
        <v>77</v>
      </c>
      <c r="B61" s="59" t="s">
        <v>78</v>
      </c>
      <c r="C61" s="60" t="s">
        <v>0</v>
      </c>
      <c r="D61" s="60" t="s">
        <v>60</v>
      </c>
      <c r="E61" s="61" t="s">
        <v>147</v>
      </c>
      <c r="F61" s="60" t="s">
        <v>79</v>
      </c>
      <c r="G61" s="60" t="s">
        <v>80</v>
      </c>
      <c r="H61" s="60" t="s">
        <v>112</v>
      </c>
      <c r="J61" s="62"/>
      <c r="K61" s="63"/>
      <c r="M61" s="64"/>
      <c r="N61" s="46"/>
    </row>
    <row r="62" spans="1:14" x14ac:dyDescent="0.35">
      <c r="A62" s="51">
        <v>20</v>
      </c>
      <c r="B62" s="99" t="s">
        <v>35</v>
      </c>
      <c r="C62" s="99" t="s">
        <v>64</v>
      </c>
      <c r="D62" s="48">
        <v>180</v>
      </c>
      <c r="E62" s="74">
        <v>11</v>
      </c>
      <c r="F62" s="3"/>
      <c r="G62" s="98" t="str">
        <f>IF(F62="","",ROUND(E62*TRUNC(F62,2),2))</f>
        <v/>
      </c>
      <c r="H62" s="49" t="str">
        <f>IF(F62="","Attenzione prezzo non valorizzato!",IF(F62&gt;D62,"Attenzione prezzo offerto superiore alla BdA!",""))</f>
        <v>Attenzione prezzo non valorizzato!</v>
      </c>
      <c r="I62" s="40"/>
    </row>
    <row r="63" spans="1:14" x14ac:dyDescent="0.35">
      <c r="A63" s="51">
        <v>21</v>
      </c>
      <c r="B63" s="99" t="s">
        <v>36</v>
      </c>
      <c r="C63" s="99" t="s">
        <v>61</v>
      </c>
      <c r="D63" s="48">
        <v>230</v>
      </c>
      <c r="E63" s="74">
        <v>16</v>
      </c>
      <c r="F63" s="3"/>
      <c r="G63" s="98" t="str">
        <f>IF(F63="","",ROUND(E63*TRUNC(F63,2),2))</f>
        <v/>
      </c>
      <c r="H63" s="49" t="str">
        <f>IF(F63="","Attenzione prezzo non valorizzato!",IF(F63&gt;D63,"Attenzione prezzo offerto superiore alla BdA!",""))</f>
        <v>Attenzione prezzo non valorizzato!</v>
      </c>
      <c r="I63" s="40"/>
    </row>
    <row r="64" spans="1:14" x14ac:dyDescent="0.35">
      <c r="A64" s="51">
        <v>22</v>
      </c>
      <c r="B64" s="99" t="s">
        <v>37</v>
      </c>
      <c r="C64" s="99" t="s">
        <v>65</v>
      </c>
      <c r="D64" s="48">
        <v>268</v>
      </c>
      <c r="E64" s="74">
        <v>1650</v>
      </c>
      <c r="F64" s="3"/>
      <c r="G64" s="98" t="str">
        <f>IF(F64="","",ROUND(E64*TRUNC(F64,2),2))</f>
        <v/>
      </c>
      <c r="H64" s="49" t="str">
        <f>IF(F64="","Attenzione prezzo non valorizzato!",IF(F64&gt;D64,"Attenzione prezzo offerto superiore alla BdA!",""))</f>
        <v>Attenzione prezzo non valorizzato!</v>
      </c>
      <c r="I64" s="40" t="str">
        <f>G59</f>
        <v/>
      </c>
    </row>
    <row r="65" spans="1:14" x14ac:dyDescent="0.35">
      <c r="A65" s="51">
        <v>23</v>
      </c>
      <c r="B65" s="99" t="s">
        <v>38</v>
      </c>
      <c r="C65" s="99" t="s">
        <v>66</v>
      </c>
      <c r="D65" s="48">
        <v>380</v>
      </c>
      <c r="E65" s="74">
        <v>160</v>
      </c>
      <c r="F65" s="3"/>
      <c r="G65" s="98" t="str">
        <f>IF(F65="","",ROUND(E65*TRUNC(F65,2),2))</f>
        <v/>
      </c>
      <c r="H65" s="49" t="str">
        <f>IF(F65="","Attenzione prezzo non valorizzato!",IF(F65&gt;D65,"Attenzione prezzo offerto superiore alla BdA!",""))</f>
        <v>Attenzione prezzo non valorizzato!</v>
      </c>
      <c r="I65" s="40"/>
    </row>
    <row r="66" spans="1:14" x14ac:dyDescent="0.35">
      <c r="A66" s="88"/>
      <c r="C66" s="63"/>
      <c r="G66" s="10">
        <f>SUM(G31:G37)+SUM(G40:G50)+SUM(G59)+SUM(G62:G65)</f>
        <v>0</v>
      </c>
      <c r="H66" s="11" t="s">
        <v>39</v>
      </c>
    </row>
    <row r="67" spans="1:14" x14ac:dyDescent="0.35">
      <c r="G67" s="40"/>
    </row>
    <row r="68" spans="1:14" x14ac:dyDescent="0.35">
      <c r="C68" s="57" t="s">
        <v>116</v>
      </c>
      <c r="E68" s="8"/>
    </row>
    <row r="69" spans="1:14" x14ac:dyDescent="0.35">
      <c r="A69" s="58" t="s">
        <v>77</v>
      </c>
      <c r="B69" s="59" t="s">
        <v>78</v>
      </c>
      <c r="C69" s="60" t="s">
        <v>0</v>
      </c>
      <c r="D69" s="60" t="s">
        <v>60</v>
      </c>
      <c r="E69" s="61" t="s">
        <v>147</v>
      </c>
      <c r="F69" s="60" t="s">
        <v>79</v>
      </c>
      <c r="G69" s="60" t="s">
        <v>80</v>
      </c>
      <c r="H69" s="60" t="s">
        <v>112</v>
      </c>
      <c r="J69" s="62"/>
      <c r="K69" s="63"/>
      <c r="M69" s="64"/>
      <c r="N69" s="46"/>
    </row>
    <row r="70" spans="1:14" ht="29" customHeight="1" x14ac:dyDescent="0.35">
      <c r="A70" s="51">
        <v>24</v>
      </c>
      <c r="B70" s="52" t="s">
        <v>68</v>
      </c>
      <c r="C70" s="53" t="s">
        <v>67</v>
      </c>
      <c r="D70" s="48">
        <v>32219.200000000001</v>
      </c>
      <c r="E70" s="74">
        <v>4</v>
      </c>
      <c r="F70" s="3"/>
      <c r="G70" s="48" t="str">
        <f>IF(F70="","",ROUND(E70*TRUNC(F70,2),2))</f>
        <v/>
      </c>
      <c r="H70" s="49" t="str">
        <f>IF(F70="","Attenzione prezzo non valorizzato!",IF(F70&gt;D70,"Attenzione prezzo offerto superiore alla BdA!",""))</f>
        <v>Attenzione prezzo non valorizzato!</v>
      </c>
      <c r="I70" s="78"/>
      <c r="J70" s="78"/>
      <c r="K70" s="78"/>
    </row>
    <row r="71" spans="1:14" ht="43.5" customHeight="1" x14ac:dyDescent="0.35">
      <c r="A71" s="51">
        <v>25</v>
      </c>
      <c r="B71" s="52" t="s">
        <v>69</v>
      </c>
      <c r="C71" s="53" t="s">
        <v>70</v>
      </c>
      <c r="D71" s="76">
        <v>52654.400000000001</v>
      </c>
      <c r="E71" s="74">
        <v>7</v>
      </c>
      <c r="F71" s="3"/>
      <c r="G71" s="48" t="str">
        <f t="shared" ref="G71:G72" si="8">IF(F71="","",ROUND(E71*TRUNC(F71,2),2))</f>
        <v/>
      </c>
      <c r="H71" s="49" t="str">
        <f>IF(F71="","Attenzione prezzo non valorizzato!",IF(F71&gt;D71,"Attenzione prezzo offerto superiore alla BdA!",""))</f>
        <v>Attenzione prezzo non valorizzato!</v>
      </c>
      <c r="J71" s="97"/>
      <c r="K71" s="97"/>
    </row>
    <row r="72" spans="1:14" ht="29" x14ac:dyDescent="0.35">
      <c r="A72" s="51">
        <v>26</v>
      </c>
      <c r="B72" s="52" t="s">
        <v>73</v>
      </c>
      <c r="C72" s="53" t="s">
        <v>71</v>
      </c>
      <c r="D72" s="48">
        <v>781.34</v>
      </c>
      <c r="E72" s="74">
        <v>14</v>
      </c>
      <c r="F72" s="3"/>
      <c r="G72" s="48" t="str">
        <f t="shared" si="8"/>
        <v/>
      </c>
      <c r="H72" s="49" t="str">
        <f>IF(F72="","Attenzione prezzo non valorizzato!",IF(F72&gt;D72,"Attenzione prezzo offerto superiore alla BdA!",""))</f>
        <v>Attenzione prezzo non valorizzato!</v>
      </c>
      <c r="I72" s="78"/>
      <c r="J72" s="78"/>
      <c r="K72" s="78"/>
    </row>
    <row r="73" spans="1:14" x14ac:dyDescent="0.35">
      <c r="C73" s="63"/>
      <c r="G73" s="10">
        <f>SUM(G70:G72)</f>
        <v>0</v>
      </c>
      <c r="H73" s="11" t="s">
        <v>40</v>
      </c>
    </row>
    <row r="75" spans="1:14" x14ac:dyDescent="0.35">
      <c r="C75" s="57" t="s">
        <v>117</v>
      </c>
      <c r="E75" s="8"/>
    </row>
    <row r="76" spans="1:14" x14ac:dyDescent="0.35">
      <c r="A76" s="71" t="s">
        <v>77</v>
      </c>
      <c r="B76" s="59" t="s">
        <v>78</v>
      </c>
      <c r="C76" s="60" t="s">
        <v>0</v>
      </c>
      <c r="D76" s="60" t="s">
        <v>60</v>
      </c>
      <c r="E76" s="61" t="s">
        <v>147</v>
      </c>
      <c r="F76" s="60" t="s">
        <v>79</v>
      </c>
      <c r="G76" s="60" t="s">
        <v>80</v>
      </c>
      <c r="H76" s="60" t="s">
        <v>112</v>
      </c>
      <c r="J76" s="62"/>
      <c r="K76" s="63"/>
      <c r="M76" s="64"/>
      <c r="N76" s="46"/>
    </row>
    <row r="77" spans="1:14" ht="29" x14ac:dyDescent="0.35">
      <c r="A77" s="51">
        <v>27</v>
      </c>
      <c r="B77" s="73" t="s">
        <v>81</v>
      </c>
      <c r="C77" s="53" t="s">
        <v>141</v>
      </c>
      <c r="D77" s="48">
        <v>204.06</v>
      </c>
      <c r="E77" s="74">
        <v>1217</v>
      </c>
      <c r="F77" s="3"/>
      <c r="G77" s="48" t="str">
        <f>IF(F77="","",ROUND(E77*TRUNC(F77,2),2))</f>
        <v/>
      </c>
      <c r="H77" s="49" t="str">
        <f t="shared" ref="H77:H87" si="9">IF(F77="","Attenzione prezzo non valorizzato!",IF(F77&gt;D77,"Attenzione prezzo offerto superiore alla BdA!",""))</f>
        <v>Attenzione prezzo non valorizzato!</v>
      </c>
    </row>
    <row r="78" spans="1:14" ht="29" x14ac:dyDescent="0.35">
      <c r="A78" s="51">
        <v>28</v>
      </c>
      <c r="B78" s="73" t="s">
        <v>82</v>
      </c>
      <c r="C78" s="53" t="s">
        <v>142</v>
      </c>
      <c r="D78" s="48">
        <v>239.59</v>
      </c>
      <c r="E78" s="74">
        <v>2637</v>
      </c>
      <c r="F78" s="3"/>
      <c r="G78" s="48" t="str">
        <f t="shared" ref="G78:G87" si="10">IF(F78="","",ROUND(E78*TRUNC(F78,2),2))</f>
        <v/>
      </c>
      <c r="H78" s="49" t="str">
        <f t="shared" si="9"/>
        <v>Attenzione prezzo non valorizzato!</v>
      </c>
    </row>
    <row r="79" spans="1:14" ht="29" x14ac:dyDescent="0.35">
      <c r="A79" s="51">
        <v>29</v>
      </c>
      <c r="B79" s="73" t="s">
        <v>83</v>
      </c>
      <c r="C79" s="53" t="s">
        <v>143</v>
      </c>
      <c r="D79" s="48">
        <v>270.58999999999997</v>
      </c>
      <c r="E79" s="74">
        <v>1961</v>
      </c>
      <c r="F79" s="3"/>
      <c r="G79" s="48" t="str">
        <f t="shared" si="10"/>
        <v/>
      </c>
      <c r="H79" s="49" t="str">
        <f t="shared" si="9"/>
        <v>Attenzione prezzo non valorizzato!</v>
      </c>
    </row>
    <row r="80" spans="1:14" ht="43.5" customHeight="1" x14ac:dyDescent="0.35">
      <c r="A80" s="51">
        <v>30</v>
      </c>
      <c r="B80" s="73" t="s">
        <v>84</v>
      </c>
      <c r="C80" s="53" t="s">
        <v>41</v>
      </c>
      <c r="D80" s="48">
        <v>629.36</v>
      </c>
      <c r="E80" s="74">
        <v>158</v>
      </c>
      <c r="F80" s="3"/>
      <c r="G80" s="48" t="str">
        <f t="shared" si="10"/>
        <v/>
      </c>
      <c r="H80" s="49" t="str">
        <f t="shared" si="9"/>
        <v>Attenzione prezzo non valorizzato!</v>
      </c>
    </row>
    <row r="81" spans="1:14" ht="43.5" customHeight="1" x14ac:dyDescent="0.35">
      <c r="A81" s="51">
        <v>31</v>
      </c>
      <c r="B81" s="73" t="s">
        <v>85</v>
      </c>
      <c r="C81" s="53" t="s">
        <v>42</v>
      </c>
      <c r="D81" s="48">
        <v>881.31</v>
      </c>
      <c r="E81" s="74">
        <v>158</v>
      </c>
      <c r="F81" s="3"/>
      <c r="G81" s="48" t="str">
        <f t="shared" si="10"/>
        <v/>
      </c>
      <c r="H81" s="49" t="str">
        <f t="shared" si="9"/>
        <v>Attenzione prezzo non valorizzato!</v>
      </c>
    </row>
    <row r="82" spans="1:14" ht="43.5" customHeight="1" x14ac:dyDescent="0.35">
      <c r="A82" s="51">
        <v>32</v>
      </c>
      <c r="B82" s="73" t="s">
        <v>86</v>
      </c>
      <c r="C82" s="53" t="s">
        <v>43</v>
      </c>
      <c r="D82" s="48">
        <v>1187.72</v>
      </c>
      <c r="E82" s="74">
        <v>117</v>
      </c>
      <c r="F82" s="3"/>
      <c r="G82" s="48" t="str">
        <f t="shared" si="10"/>
        <v/>
      </c>
      <c r="H82" s="49" t="str">
        <f t="shared" si="9"/>
        <v>Attenzione prezzo non valorizzato!</v>
      </c>
    </row>
    <row r="83" spans="1:14" ht="29" x14ac:dyDescent="0.35">
      <c r="A83" s="51">
        <v>33</v>
      </c>
      <c r="B83" s="73" t="s">
        <v>87</v>
      </c>
      <c r="C83" s="53" t="s">
        <v>44</v>
      </c>
      <c r="D83" s="48">
        <v>228.43</v>
      </c>
      <c r="E83" s="74">
        <v>259</v>
      </c>
      <c r="F83" s="3"/>
      <c r="G83" s="48" t="str">
        <f t="shared" si="10"/>
        <v/>
      </c>
      <c r="H83" s="49" t="str">
        <f t="shared" si="9"/>
        <v>Attenzione prezzo non valorizzato!</v>
      </c>
    </row>
    <row r="84" spans="1:14" ht="42.5" customHeight="1" x14ac:dyDescent="0.35">
      <c r="A84" s="51">
        <v>34</v>
      </c>
      <c r="B84" s="73" t="s">
        <v>88</v>
      </c>
      <c r="C84" s="53" t="s">
        <v>74</v>
      </c>
      <c r="D84" s="48">
        <v>863.86</v>
      </c>
      <c r="E84" s="74">
        <v>104</v>
      </c>
      <c r="F84" s="3"/>
      <c r="G84" s="48" t="str">
        <f t="shared" si="10"/>
        <v/>
      </c>
      <c r="H84" s="49" t="str">
        <f t="shared" si="9"/>
        <v>Attenzione prezzo non valorizzato!</v>
      </c>
    </row>
    <row r="85" spans="1:14" x14ac:dyDescent="0.35">
      <c r="A85" s="51">
        <v>35</v>
      </c>
      <c r="B85" s="73" t="s">
        <v>126</v>
      </c>
      <c r="C85" s="53" t="s">
        <v>45</v>
      </c>
      <c r="D85" s="48">
        <v>168.06</v>
      </c>
      <c r="E85" s="74">
        <v>1200</v>
      </c>
      <c r="F85" s="3"/>
      <c r="G85" s="48" t="str">
        <f t="shared" si="10"/>
        <v/>
      </c>
      <c r="H85" s="49" t="str">
        <f t="shared" si="9"/>
        <v>Attenzione prezzo non valorizzato!</v>
      </c>
    </row>
    <row r="86" spans="1:14" x14ac:dyDescent="0.35">
      <c r="A86" s="93">
        <v>36</v>
      </c>
      <c r="B86" s="94" t="s">
        <v>89</v>
      </c>
      <c r="C86" s="95" t="s">
        <v>46</v>
      </c>
      <c r="D86" s="91">
        <v>185.69</v>
      </c>
      <c r="E86" s="96">
        <v>237</v>
      </c>
      <c r="F86" s="3"/>
      <c r="G86" s="48" t="str">
        <f t="shared" si="10"/>
        <v/>
      </c>
      <c r="H86" s="49" t="str">
        <f t="shared" si="9"/>
        <v>Attenzione prezzo non valorizzato!</v>
      </c>
      <c r="I86" s="92"/>
      <c r="J86" s="68"/>
    </row>
    <row r="87" spans="1:14" x14ac:dyDescent="0.35">
      <c r="A87" s="51">
        <v>37</v>
      </c>
      <c r="B87" s="52" t="s">
        <v>90</v>
      </c>
      <c r="C87" s="53" t="s">
        <v>47</v>
      </c>
      <c r="D87" s="48">
        <v>36.520000000000003</v>
      </c>
      <c r="E87" s="74">
        <v>6385</v>
      </c>
      <c r="F87" s="3"/>
      <c r="G87" s="48" t="str">
        <f t="shared" si="10"/>
        <v/>
      </c>
      <c r="H87" s="49" t="str">
        <f t="shared" si="9"/>
        <v>Attenzione prezzo non valorizzato!</v>
      </c>
      <c r="I87" s="92"/>
    </row>
    <row r="88" spans="1:14" x14ac:dyDescent="0.35">
      <c r="A88" s="88"/>
      <c r="C88" s="89"/>
      <c r="D88" s="40"/>
      <c r="F88" s="40"/>
      <c r="G88" s="10">
        <f>SUM(G77:G87)</f>
        <v>0</v>
      </c>
      <c r="H88" s="11" t="s">
        <v>108</v>
      </c>
      <c r="I88" s="90"/>
    </row>
    <row r="89" spans="1:14" x14ac:dyDescent="0.35">
      <c r="D89" s="40"/>
      <c r="F89" s="40"/>
      <c r="G89" s="40"/>
      <c r="I89" s="46"/>
    </row>
    <row r="90" spans="1:14" x14ac:dyDescent="0.35">
      <c r="C90" s="57" t="s">
        <v>119</v>
      </c>
      <c r="E90" s="8"/>
    </row>
    <row r="91" spans="1:14" x14ac:dyDescent="0.35">
      <c r="A91" s="71" t="s">
        <v>77</v>
      </c>
      <c r="B91" s="72" t="s">
        <v>78</v>
      </c>
      <c r="C91" s="60" t="s">
        <v>0</v>
      </c>
      <c r="D91" s="60" t="s">
        <v>60</v>
      </c>
      <c r="E91" s="61" t="s">
        <v>147</v>
      </c>
      <c r="F91" s="60" t="s">
        <v>140</v>
      </c>
      <c r="G91" s="60" t="s">
        <v>150</v>
      </c>
      <c r="H91" s="60" t="s">
        <v>112</v>
      </c>
      <c r="J91" s="62"/>
      <c r="K91" s="63"/>
      <c r="M91" s="64"/>
      <c r="N91" s="46"/>
    </row>
    <row r="92" spans="1:14" ht="44" customHeight="1" x14ac:dyDescent="0.35">
      <c r="A92" s="51">
        <v>38</v>
      </c>
      <c r="B92" s="52" t="s">
        <v>91</v>
      </c>
      <c r="C92" s="53" t="s">
        <v>129</v>
      </c>
      <c r="D92" s="69">
        <v>1.89E-2</v>
      </c>
      <c r="E92" s="87">
        <v>8.9499999999999996E-2</v>
      </c>
      <c r="F92" s="4"/>
      <c r="G92" s="48" t="str">
        <f>IF(F92="","",ROUND(E92*TRUNC(F92,5)*(D128)*36,2))</f>
        <v/>
      </c>
      <c r="H92" s="49" t="str">
        <f>IF(F92="","Attenzione prezzo non valorizzato!",IF(F92&gt;D92,"Attenzione prezzo offerto superiore alla BdA!",""))</f>
        <v>Attenzione prezzo non valorizzato!</v>
      </c>
      <c r="I92" s="77"/>
      <c r="K92" s="84"/>
      <c r="L92" s="84"/>
      <c r="M92" s="85"/>
    </row>
    <row r="93" spans="1:14" ht="44" customHeight="1" x14ac:dyDescent="0.35">
      <c r="A93" s="51">
        <v>39</v>
      </c>
      <c r="B93" s="52" t="s">
        <v>92</v>
      </c>
      <c r="C93" s="53" t="s">
        <v>130</v>
      </c>
      <c r="D93" s="69">
        <v>1.8689999999999998E-2</v>
      </c>
      <c r="E93" s="87">
        <v>7.0900000000000005E-2</v>
      </c>
      <c r="F93" s="4"/>
      <c r="G93" s="48" t="str">
        <f>IF(F93="","",ROUND(E93*TRUNC(F93,5)*(D128)*36,2))</f>
        <v/>
      </c>
      <c r="H93" s="49" t="str">
        <f>IF(F93="","Attenzione prezzo non valorizzato!",IF(F93&gt;D93,"Attenzione prezzo offerto superiore alla BdA!",""))</f>
        <v>Attenzione prezzo non valorizzato!</v>
      </c>
      <c r="I93" s="86"/>
      <c r="K93" s="142"/>
      <c r="L93" s="142"/>
      <c r="M93" s="142"/>
    </row>
    <row r="94" spans="1:14" ht="44" customHeight="1" x14ac:dyDescent="0.35">
      <c r="A94" s="51">
        <v>40</v>
      </c>
      <c r="B94" s="52" t="s">
        <v>93</v>
      </c>
      <c r="C94" s="53" t="s">
        <v>131</v>
      </c>
      <c r="D94" s="69">
        <v>2.1480000000000003E-2</v>
      </c>
      <c r="E94" s="87">
        <v>0.16220000000000001</v>
      </c>
      <c r="F94" s="4"/>
      <c r="G94" s="48" t="str">
        <f>IF(F94="","",ROUND(E94*TRUNC(F94,5)*(D128)*36,2))</f>
        <v/>
      </c>
      <c r="H94" s="49" t="str">
        <f>IF(F94="","Attenzione prezzo non valorizzato!",IF(F94&gt;D94,"Attenzione prezzo offerto superiore alla BdA!",""))</f>
        <v>Attenzione prezzo non valorizzato!</v>
      </c>
      <c r="I94" s="86"/>
      <c r="K94" s="142"/>
      <c r="L94" s="142"/>
      <c r="M94" s="142"/>
    </row>
    <row r="95" spans="1:14" ht="44" customHeight="1" x14ac:dyDescent="0.35">
      <c r="A95" s="51">
        <v>41</v>
      </c>
      <c r="B95" s="52" t="s">
        <v>94</v>
      </c>
      <c r="C95" s="53" t="s">
        <v>48</v>
      </c>
      <c r="D95" s="69">
        <v>1.933E-2</v>
      </c>
      <c r="E95" s="87">
        <v>0.24759999999999999</v>
      </c>
      <c r="F95" s="4"/>
      <c r="G95" s="48" t="str">
        <f>IF(F95="","",ROUND(E95*TRUNC(F95,5)*(D129)*36,2))</f>
        <v/>
      </c>
      <c r="H95" s="49" t="str">
        <f>IF(F95="","Attenzione prezzo non valorizzato!",IF(F95&gt;D95,"Attenzione prezzo offerto superiore alla BdA!",""))</f>
        <v>Attenzione prezzo non valorizzato!</v>
      </c>
      <c r="I95" s="77"/>
      <c r="K95" s="142"/>
      <c r="L95" s="142"/>
      <c r="M95" s="142"/>
    </row>
    <row r="96" spans="1:14" x14ac:dyDescent="0.35">
      <c r="E96" s="37"/>
      <c r="G96" s="10">
        <f>SUM(G92:G95)</f>
        <v>0</v>
      </c>
      <c r="H96" s="11" t="s">
        <v>104</v>
      </c>
      <c r="I96" s="75"/>
      <c r="J96" s="68"/>
    </row>
    <row r="97" spans="1:14" x14ac:dyDescent="0.35">
      <c r="E97" s="37"/>
      <c r="G97" s="40"/>
      <c r="I97" s="46"/>
      <c r="K97" s="83"/>
    </row>
    <row r="98" spans="1:14" x14ac:dyDescent="0.35">
      <c r="E98" s="37"/>
      <c r="G98" s="40"/>
      <c r="I98" s="46"/>
    </row>
    <row r="99" spans="1:14" x14ac:dyDescent="0.35">
      <c r="C99" s="57" t="s">
        <v>120</v>
      </c>
      <c r="E99" s="8"/>
    </row>
    <row r="100" spans="1:14" x14ac:dyDescent="0.35">
      <c r="A100" s="71" t="s">
        <v>77</v>
      </c>
      <c r="B100" s="72" t="s">
        <v>78</v>
      </c>
      <c r="C100" s="60" t="s">
        <v>0</v>
      </c>
      <c r="D100" s="60" t="s">
        <v>60</v>
      </c>
      <c r="E100" s="61" t="s">
        <v>147</v>
      </c>
      <c r="F100" s="60" t="s">
        <v>140</v>
      </c>
      <c r="G100" s="60" t="s">
        <v>150</v>
      </c>
      <c r="H100" s="60" t="s">
        <v>112</v>
      </c>
      <c r="J100" s="62"/>
      <c r="K100" s="63"/>
      <c r="M100" s="64"/>
      <c r="N100" s="46"/>
    </row>
    <row r="101" spans="1:14" x14ac:dyDescent="0.35">
      <c r="A101" s="51">
        <v>42</v>
      </c>
      <c r="B101" s="52" t="s">
        <v>95</v>
      </c>
      <c r="C101" s="80" t="s">
        <v>128</v>
      </c>
      <c r="D101" s="81">
        <v>0.01</v>
      </c>
      <c r="E101" s="82">
        <v>2119893.0299999998</v>
      </c>
      <c r="F101" s="4"/>
      <c r="G101" s="76" t="str">
        <f>IF(F101="","",ROUND((E101*(TRUNC(F101,5)+ROUND(AVERAGE(TRUNC(F92,5),TRUNC(F93,5),TRUNC(F94,5)),5))*36),2))</f>
        <v/>
      </c>
      <c r="H101" s="49" t="str">
        <f>IF(F101="","Attenzione prezzo non valorizzato!",IF(F101&gt;D101,"Attenzione prezzo offerto superiore alla BdA!",""))</f>
        <v>Attenzione prezzo non valorizzato!</v>
      </c>
      <c r="I101" s="77"/>
      <c r="K101" s="78"/>
      <c r="L101" s="79"/>
    </row>
    <row r="102" spans="1:14" x14ac:dyDescent="0.35">
      <c r="E102" s="37"/>
      <c r="G102" s="10">
        <f>SUM(G101)</f>
        <v>0</v>
      </c>
      <c r="H102" s="11" t="s">
        <v>49</v>
      </c>
      <c r="I102" s="75"/>
      <c r="J102" s="68"/>
    </row>
    <row r="103" spans="1:14" x14ac:dyDescent="0.35">
      <c r="E103" s="37"/>
      <c r="G103" s="40"/>
      <c r="I103" s="46"/>
    </row>
    <row r="104" spans="1:14" x14ac:dyDescent="0.35">
      <c r="C104" s="57" t="s">
        <v>121</v>
      </c>
      <c r="E104" s="8"/>
    </row>
    <row r="105" spans="1:14" x14ac:dyDescent="0.35">
      <c r="A105" s="71" t="s">
        <v>77</v>
      </c>
      <c r="B105" s="72" t="s">
        <v>78</v>
      </c>
      <c r="C105" s="60" t="s">
        <v>0</v>
      </c>
      <c r="D105" s="60" t="s">
        <v>60</v>
      </c>
      <c r="E105" s="61" t="s">
        <v>147</v>
      </c>
      <c r="F105" s="60" t="s">
        <v>79</v>
      </c>
      <c r="G105" s="60" t="s">
        <v>80</v>
      </c>
      <c r="H105" s="60" t="s">
        <v>112</v>
      </c>
      <c r="J105" s="62"/>
      <c r="K105" s="63"/>
      <c r="M105" s="64"/>
      <c r="N105" s="46"/>
    </row>
    <row r="106" spans="1:14" x14ac:dyDescent="0.35">
      <c r="A106" s="51">
        <v>43</v>
      </c>
      <c r="B106" s="73" t="s">
        <v>96</v>
      </c>
      <c r="C106" s="53" t="s">
        <v>50</v>
      </c>
      <c r="D106" s="48">
        <v>45.33</v>
      </c>
      <c r="E106" s="74">
        <v>1036</v>
      </c>
      <c r="F106" s="3"/>
      <c r="G106" s="48" t="str">
        <f>IF(F106="","",ROUND(E106*TRUNC(F106,2),2))</f>
        <v/>
      </c>
      <c r="H106" s="49" t="str">
        <f t="shared" ref="H106:H112" si="11">IF(F106="","Attenzione prezzo non valorizzato!",IF(F106&gt;D106,"Attenzione prezzo offerto superiore alla BdA!",""))</f>
        <v>Attenzione prezzo non valorizzato!</v>
      </c>
      <c r="I106" s="50"/>
    </row>
    <row r="107" spans="1:14" ht="29.5" customHeight="1" x14ac:dyDescent="0.35">
      <c r="A107" s="51">
        <v>44</v>
      </c>
      <c r="B107" s="73" t="s">
        <v>97</v>
      </c>
      <c r="C107" s="53" t="s">
        <v>51</v>
      </c>
      <c r="D107" s="48">
        <v>37.99</v>
      </c>
      <c r="E107" s="74">
        <v>25056</v>
      </c>
      <c r="F107" s="3"/>
      <c r="G107" s="48" t="str">
        <f t="shared" ref="G107:G112" si="12">IF(F107="","",ROUND(E107*TRUNC(F107,2),2))</f>
        <v/>
      </c>
      <c r="H107" s="49" t="str">
        <f t="shared" si="11"/>
        <v>Attenzione prezzo non valorizzato!</v>
      </c>
      <c r="I107" s="50"/>
    </row>
    <row r="108" spans="1:14" ht="29.5" customHeight="1" x14ac:dyDescent="0.35">
      <c r="A108" s="51">
        <v>45</v>
      </c>
      <c r="B108" s="73" t="s">
        <v>98</v>
      </c>
      <c r="C108" s="53" t="s">
        <v>52</v>
      </c>
      <c r="D108" s="48">
        <v>35.67</v>
      </c>
      <c r="E108" s="74">
        <v>24166</v>
      </c>
      <c r="F108" s="3"/>
      <c r="G108" s="48" t="str">
        <f t="shared" si="12"/>
        <v/>
      </c>
      <c r="H108" s="49" t="str">
        <f t="shared" si="11"/>
        <v>Attenzione prezzo non valorizzato!</v>
      </c>
      <c r="I108" s="50"/>
    </row>
    <row r="109" spans="1:14" ht="29.5" customHeight="1" x14ac:dyDescent="0.35">
      <c r="A109" s="51">
        <v>46</v>
      </c>
      <c r="B109" s="73" t="s">
        <v>99</v>
      </c>
      <c r="C109" s="53" t="s">
        <v>53</v>
      </c>
      <c r="D109" s="48">
        <v>30.97</v>
      </c>
      <c r="E109" s="74">
        <v>23258</v>
      </c>
      <c r="F109" s="3"/>
      <c r="G109" s="48" t="str">
        <f t="shared" si="12"/>
        <v/>
      </c>
      <c r="H109" s="49" t="str">
        <f t="shared" si="11"/>
        <v>Attenzione prezzo non valorizzato!</v>
      </c>
      <c r="I109" s="50"/>
    </row>
    <row r="110" spans="1:14" x14ac:dyDescent="0.35">
      <c r="A110" s="51">
        <v>47</v>
      </c>
      <c r="B110" s="73" t="s">
        <v>100</v>
      </c>
      <c r="C110" s="53" t="s">
        <v>54</v>
      </c>
      <c r="D110" s="48">
        <v>546</v>
      </c>
      <c r="E110" s="74">
        <v>85</v>
      </c>
      <c r="F110" s="3"/>
      <c r="G110" s="48" t="str">
        <f t="shared" si="12"/>
        <v/>
      </c>
      <c r="H110" s="49" t="str">
        <f t="shared" si="11"/>
        <v>Attenzione prezzo non valorizzato!</v>
      </c>
      <c r="I110" s="50"/>
      <c r="J110" s="9"/>
    </row>
    <row r="111" spans="1:14" ht="29" customHeight="1" x14ac:dyDescent="0.35">
      <c r="A111" s="51">
        <v>48</v>
      </c>
      <c r="B111" s="73" t="s">
        <v>101</v>
      </c>
      <c r="C111" s="53" t="s">
        <v>55</v>
      </c>
      <c r="D111" s="48">
        <v>456</v>
      </c>
      <c r="E111" s="74">
        <v>122</v>
      </c>
      <c r="F111" s="3"/>
      <c r="G111" s="48" t="str">
        <f t="shared" si="12"/>
        <v/>
      </c>
      <c r="H111" s="49" t="str">
        <f t="shared" si="11"/>
        <v>Attenzione prezzo non valorizzato!</v>
      </c>
      <c r="I111" s="50"/>
      <c r="J111" s="9"/>
    </row>
    <row r="112" spans="1:14" ht="29" customHeight="1" x14ac:dyDescent="0.35">
      <c r="A112" s="51">
        <v>49</v>
      </c>
      <c r="B112" s="73" t="s">
        <v>102</v>
      </c>
      <c r="C112" s="53" t="s">
        <v>56</v>
      </c>
      <c r="D112" s="48">
        <v>810</v>
      </c>
      <c r="E112" s="74">
        <v>122</v>
      </c>
      <c r="F112" s="3"/>
      <c r="G112" s="48" t="str">
        <f t="shared" si="12"/>
        <v/>
      </c>
      <c r="H112" s="49" t="str">
        <f t="shared" si="11"/>
        <v>Attenzione prezzo non valorizzato!</v>
      </c>
      <c r="I112" s="50"/>
      <c r="J112" s="9"/>
    </row>
    <row r="113" spans="1:18" x14ac:dyDescent="0.35">
      <c r="C113" s="63"/>
      <c r="D113" s="63"/>
      <c r="F113" s="63"/>
      <c r="G113" s="10">
        <f>SUM(G106:G112)</f>
        <v>0</v>
      </c>
      <c r="H113" s="11" t="s">
        <v>57</v>
      </c>
      <c r="I113" s="46"/>
      <c r="J113" s="68"/>
    </row>
    <row r="114" spans="1:18" x14ac:dyDescent="0.35">
      <c r="C114" s="44"/>
      <c r="D114" s="68"/>
      <c r="F114" s="68"/>
    </row>
    <row r="115" spans="1:18" x14ac:dyDescent="0.35">
      <c r="C115" s="57" t="s">
        <v>122</v>
      </c>
      <c r="E115" s="8"/>
    </row>
    <row r="116" spans="1:18" x14ac:dyDescent="0.35">
      <c r="A116" s="71" t="s">
        <v>77</v>
      </c>
      <c r="B116" s="72" t="s">
        <v>78</v>
      </c>
      <c r="C116" s="60" t="s">
        <v>0</v>
      </c>
      <c r="D116" s="60" t="s">
        <v>60</v>
      </c>
      <c r="E116" s="61" t="s">
        <v>148</v>
      </c>
      <c r="F116" s="60" t="s">
        <v>139</v>
      </c>
      <c r="G116" s="60" t="s">
        <v>150</v>
      </c>
      <c r="H116" s="60" t="s">
        <v>112</v>
      </c>
      <c r="J116" s="62"/>
      <c r="K116" s="63"/>
      <c r="M116" s="64"/>
      <c r="N116" s="46"/>
    </row>
    <row r="117" spans="1:18" x14ac:dyDescent="0.35">
      <c r="A117" s="51">
        <v>50</v>
      </c>
      <c r="B117" s="52" t="s">
        <v>103</v>
      </c>
      <c r="C117" s="53" t="s">
        <v>58</v>
      </c>
      <c r="D117" s="69">
        <v>0</v>
      </c>
      <c r="E117" s="70">
        <v>3599691.94</v>
      </c>
      <c r="F117" s="4"/>
      <c r="G117" s="48" t="str">
        <f>IF(F117="","",IF(F117="",0,ROUND(E117*(1-TRUNC(F117,5)),2)))</f>
        <v/>
      </c>
      <c r="H117" s="49" t="str">
        <f>IF(F117="","Attenzione prezzo non valorizzato!","")</f>
        <v>Attenzione prezzo non valorizzato!</v>
      </c>
    </row>
    <row r="118" spans="1:18" x14ac:dyDescent="0.35">
      <c r="G118" s="10">
        <f>TRUNC(SUM(G117),2)</f>
        <v>0</v>
      </c>
      <c r="H118" s="11" t="s">
        <v>75</v>
      </c>
      <c r="I118" s="50"/>
      <c r="J118" s="56"/>
    </row>
    <row r="121" spans="1:18" x14ac:dyDescent="0.35">
      <c r="C121" s="57" t="s">
        <v>123</v>
      </c>
      <c r="E121" s="8"/>
    </row>
    <row r="122" spans="1:18" x14ac:dyDescent="0.35">
      <c r="A122" s="58" t="s">
        <v>77</v>
      </c>
      <c r="B122" s="59" t="s">
        <v>78</v>
      </c>
      <c r="C122" s="60" t="s">
        <v>0</v>
      </c>
      <c r="D122" s="60" t="s">
        <v>60</v>
      </c>
      <c r="E122" s="61" t="s">
        <v>149</v>
      </c>
      <c r="F122" s="60" t="s">
        <v>139</v>
      </c>
      <c r="G122" s="60" t="s">
        <v>151</v>
      </c>
      <c r="H122" s="60" t="s">
        <v>112</v>
      </c>
      <c r="J122" s="62"/>
      <c r="K122" s="63"/>
      <c r="M122" s="64"/>
      <c r="N122" s="46"/>
    </row>
    <row r="123" spans="1:18" x14ac:dyDescent="0.35">
      <c r="A123" s="51">
        <v>51</v>
      </c>
      <c r="B123" s="52" t="s">
        <v>110</v>
      </c>
      <c r="C123" s="53" t="s">
        <v>125</v>
      </c>
      <c r="D123" s="65"/>
      <c r="E123" s="55">
        <f>ROUND(D130*20%*65%,2)</f>
        <v>0</v>
      </c>
      <c r="F123" s="66"/>
      <c r="G123" s="48">
        <f>E123</f>
        <v>0</v>
      </c>
      <c r="H123" s="67"/>
      <c r="I123" s="68"/>
    </row>
    <row r="124" spans="1:18" ht="29" x14ac:dyDescent="0.35">
      <c r="A124" s="51">
        <v>52</v>
      </c>
      <c r="B124" s="52" t="s">
        <v>111</v>
      </c>
      <c r="C124" s="53" t="s">
        <v>134</v>
      </c>
      <c r="D124" s="54">
        <v>0</v>
      </c>
      <c r="E124" s="55">
        <f>ROUND(D130*20%*35%,2)</f>
        <v>0</v>
      </c>
      <c r="F124" s="5"/>
      <c r="G124" s="48" t="str">
        <f>IF(F124="","",ROUND(E124*(1-TRUNC(F124,5)),2))</f>
        <v/>
      </c>
      <c r="H124" s="49" t="str">
        <f>IF(F124="","Attenzione prezzo non valorizzato!","")</f>
        <v>Attenzione prezzo non valorizzato!</v>
      </c>
      <c r="I124" s="50"/>
      <c r="J124" s="47"/>
      <c r="L124" s="14"/>
    </row>
    <row r="125" spans="1:18" x14ac:dyDescent="0.35">
      <c r="G125" s="10">
        <f>TRUNC(SUM(G123:G124),2)</f>
        <v>0</v>
      </c>
      <c r="H125" s="11" t="s">
        <v>59</v>
      </c>
      <c r="I125" s="12"/>
      <c r="J125" s="13"/>
    </row>
    <row r="126" spans="1:18" x14ac:dyDescent="0.35">
      <c r="G126" s="14"/>
      <c r="H126" s="14"/>
    </row>
    <row r="127" spans="1:18" x14ac:dyDescent="0.35">
      <c r="C127" s="15" t="s">
        <v>106</v>
      </c>
      <c r="D127" s="16" t="s">
        <v>156</v>
      </c>
      <c r="E127" s="17"/>
      <c r="F127" s="18"/>
      <c r="G127" s="14"/>
      <c r="J127" s="19"/>
      <c r="K127" s="13"/>
      <c r="L127" s="19"/>
      <c r="M127" s="19"/>
      <c r="N127" s="19"/>
      <c r="O127" s="19"/>
      <c r="P127" s="19"/>
      <c r="Q127" s="19"/>
      <c r="R127" s="19"/>
    </row>
    <row r="128" spans="1:18" ht="29" x14ac:dyDescent="0.35">
      <c r="C128" s="20" t="s">
        <v>105</v>
      </c>
      <c r="D128" s="21">
        <f>G66</f>
        <v>0</v>
      </c>
      <c r="E128" s="17"/>
      <c r="F128" s="18"/>
      <c r="J128" s="19"/>
      <c r="K128" s="13"/>
      <c r="L128" s="19"/>
      <c r="M128" s="19"/>
      <c r="N128" s="19"/>
      <c r="O128" s="19"/>
      <c r="P128" s="19"/>
      <c r="Q128" s="19"/>
      <c r="R128" s="19"/>
    </row>
    <row r="129" spans="3:18" ht="29" x14ac:dyDescent="0.35">
      <c r="C129" s="20" t="s">
        <v>145</v>
      </c>
      <c r="D129" s="22">
        <f>G73</f>
        <v>0</v>
      </c>
      <c r="E129" s="17"/>
      <c r="F129" s="18"/>
      <c r="J129" s="19"/>
      <c r="K129" s="13"/>
      <c r="L129" s="19"/>
      <c r="M129" s="19"/>
      <c r="N129" s="19"/>
      <c r="O129" s="19"/>
      <c r="P129" s="19"/>
      <c r="Q129" s="19"/>
      <c r="R129" s="19"/>
    </row>
    <row r="130" spans="3:18" ht="29" x14ac:dyDescent="0.35">
      <c r="C130" s="20" t="s">
        <v>146</v>
      </c>
      <c r="D130" s="22">
        <f>SUM(G77:G86)+G118</f>
        <v>0</v>
      </c>
      <c r="E130" s="23"/>
      <c r="F130" s="24"/>
      <c r="G130" s="25"/>
      <c r="J130" s="19"/>
      <c r="K130" s="13"/>
      <c r="L130" s="19"/>
      <c r="M130" s="19"/>
      <c r="N130" s="19"/>
      <c r="O130" s="19"/>
      <c r="P130" s="19"/>
      <c r="Q130" s="19"/>
      <c r="R130" s="19"/>
    </row>
    <row r="131" spans="3:18" x14ac:dyDescent="0.35">
      <c r="C131" s="26"/>
      <c r="D131" s="27"/>
      <c r="E131" s="17"/>
      <c r="F131" s="28"/>
      <c r="J131" s="19"/>
      <c r="K131" s="13"/>
      <c r="L131" s="19"/>
      <c r="M131" s="19"/>
      <c r="N131" s="19"/>
      <c r="O131" s="19"/>
      <c r="P131" s="19"/>
      <c r="Q131" s="19"/>
      <c r="R131" s="19"/>
    </row>
    <row r="132" spans="3:18" x14ac:dyDescent="0.35">
      <c r="D132" s="18"/>
      <c r="E132" s="17"/>
      <c r="F132" s="18"/>
      <c r="J132" s="19"/>
      <c r="K132" s="13"/>
      <c r="L132" s="19"/>
      <c r="M132" s="19"/>
      <c r="N132" s="19"/>
      <c r="O132" s="19"/>
      <c r="P132" s="19"/>
      <c r="Q132" s="19"/>
      <c r="R132" s="19"/>
    </row>
    <row r="133" spans="3:18" x14ac:dyDescent="0.35">
      <c r="C133" s="15" t="s">
        <v>107</v>
      </c>
      <c r="D133" s="16" t="s">
        <v>156</v>
      </c>
      <c r="E133" s="17"/>
      <c r="F133" s="18"/>
      <c r="J133" s="19"/>
      <c r="K133" s="13"/>
      <c r="L133" s="19"/>
      <c r="M133" s="19"/>
      <c r="N133" s="19"/>
      <c r="O133" s="19"/>
      <c r="P133" s="19"/>
      <c r="Q133" s="19"/>
      <c r="R133" s="19"/>
    </row>
    <row r="134" spans="3:18" ht="60" x14ac:dyDescent="0.35">
      <c r="C134" s="29" t="s">
        <v>135</v>
      </c>
      <c r="D134" s="30">
        <f>G66+G73+G96+G102</f>
        <v>0</v>
      </c>
      <c r="E134" s="17"/>
      <c r="F134" s="18"/>
      <c r="J134" s="19"/>
      <c r="K134" s="13"/>
      <c r="L134" s="19"/>
      <c r="M134" s="19"/>
      <c r="N134" s="19"/>
      <c r="O134" s="19"/>
      <c r="P134" s="19"/>
      <c r="Q134" s="19"/>
      <c r="R134" s="19"/>
    </row>
    <row r="135" spans="3:18" ht="74.5" x14ac:dyDescent="0.35">
      <c r="C135" s="31" t="s">
        <v>136</v>
      </c>
      <c r="D135" s="32">
        <f>G88+G113</f>
        <v>0</v>
      </c>
      <c r="E135" s="17"/>
      <c r="F135" s="18"/>
      <c r="J135" s="19"/>
      <c r="K135" s="13"/>
      <c r="L135" s="19"/>
      <c r="M135" s="19"/>
      <c r="N135" s="19"/>
      <c r="O135" s="19"/>
      <c r="P135" s="19"/>
      <c r="Q135" s="19"/>
      <c r="R135" s="19"/>
    </row>
    <row r="136" spans="3:18" ht="45.5" x14ac:dyDescent="0.35">
      <c r="C136" s="33" t="s">
        <v>137</v>
      </c>
      <c r="D136" s="34">
        <f>G118+G125</f>
        <v>0</v>
      </c>
      <c r="E136" s="17"/>
      <c r="F136" s="18"/>
      <c r="J136" s="19"/>
      <c r="K136" s="13"/>
      <c r="L136" s="19"/>
      <c r="M136" s="19"/>
      <c r="N136" s="19"/>
      <c r="O136" s="19"/>
      <c r="P136" s="19"/>
      <c r="Q136" s="19"/>
      <c r="R136" s="19"/>
    </row>
    <row r="137" spans="3:18" ht="23.5" x14ac:dyDescent="0.55000000000000004">
      <c r="C137" s="35" t="s">
        <v>109</v>
      </c>
      <c r="D137" s="36">
        <f>SUM(D134:D136)</f>
        <v>0</v>
      </c>
      <c r="E137" s="37"/>
      <c r="F137" s="38"/>
      <c r="G137" s="39"/>
      <c r="I137" s="40"/>
      <c r="J137" s="141"/>
      <c r="K137" s="141"/>
      <c r="L137" s="141"/>
      <c r="M137" s="141"/>
      <c r="N137" s="141"/>
      <c r="O137" s="141"/>
      <c r="P137" s="141"/>
      <c r="Q137" s="141"/>
      <c r="R137" s="141"/>
    </row>
    <row r="138" spans="3:18" x14ac:dyDescent="0.35">
      <c r="E138" s="37"/>
      <c r="G138" s="18"/>
      <c r="J138" s="141"/>
      <c r="K138" s="141"/>
      <c r="L138" s="141"/>
      <c r="M138" s="141"/>
      <c r="N138" s="141"/>
      <c r="O138" s="141"/>
      <c r="P138" s="141"/>
      <c r="Q138" s="141"/>
      <c r="R138" s="141"/>
    </row>
    <row r="139" spans="3:18" x14ac:dyDescent="0.35">
      <c r="C139" s="41" t="s">
        <v>127</v>
      </c>
      <c r="D139" s="42">
        <f>ROUND(F124*35%,5)</f>
        <v>0</v>
      </c>
      <c r="E139" s="43"/>
      <c r="J139" s="141"/>
      <c r="K139" s="141"/>
      <c r="L139" s="141"/>
      <c r="M139" s="141"/>
      <c r="N139" s="141"/>
      <c r="O139" s="141"/>
      <c r="P139" s="141"/>
      <c r="Q139" s="141"/>
      <c r="R139" s="141"/>
    </row>
    <row r="140" spans="3:18" ht="21" x14ac:dyDescent="0.5">
      <c r="C140" s="44"/>
      <c r="D140" s="45"/>
      <c r="F140" s="45"/>
      <c r="J140" s="46"/>
      <c r="K140" s="47"/>
      <c r="L140" s="14"/>
    </row>
    <row r="142" spans="3:18" x14ac:dyDescent="0.35">
      <c r="D142" s="40"/>
      <c r="F142" s="40"/>
    </row>
  </sheetData>
  <sheetProtection algorithmName="SHA-512" hashValue="QBFCBYT2J+67aSwe8ek8iT6eO5Tz5kxtm4pawRHzxeUyP4mq6f3kMsB3wCTG7zD82c2+8M3i7ID0fXvdzZXNqg==" saltValue="bhEVRWOPNKbtC2hBEKPSJA==" spinCount="100000" sheet="1" objects="1" scenarios="1"/>
  <mergeCells count="8">
    <mergeCell ref="K93:M95"/>
    <mergeCell ref="J137:R139"/>
    <mergeCell ref="B2:G2"/>
    <mergeCell ref="B3:G8"/>
    <mergeCell ref="I3:K3"/>
    <mergeCell ref="I4:K5"/>
    <mergeCell ref="I6:K6"/>
    <mergeCell ref="F20:G20"/>
  </mergeCells>
  <conditionalFormatting sqref="E31:E37">
    <cfRule type="cellIs" dxfId="37" priority="4" operator="equal">
      <formula>0</formula>
    </cfRule>
  </conditionalFormatting>
  <conditionalFormatting sqref="E40:E50">
    <cfRule type="cellIs" dxfId="36" priority="3" operator="equal">
      <formula>0</formula>
    </cfRule>
  </conditionalFormatting>
  <conditionalFormatting sqref="E59">
    <cfRule type="cellIs" dxfId="35" priority="2" operator="equal">
      <formula>0</formula>
    </cfRule>
  </conditionalFormatting>
  <conditionalFormatting sqref="E62:E65">
    <cfRule type="cellIs" dxfId="34" priority="1" operator="equal">
      <formula>0</formula>
    </cfRule>
  </conditionalFormatting>
  <conditionalFormatting sqref="F20">
    <cfRule type="containsText" dxfId="33" priority="13" operator="containsText" text="Attenzione">
      <formula>NOT(ISERROR(SEARCH("Attenzione",F20)))</formula>
    </cfRule>
  </conditionalFormatting>
  <conditionalFormatting sqref="H11">
    <cfRule type="containsText" dxfId="32" priority="12" operator="containsText" text="Attenzione">
      <formula>NOT(ISERROR(SEARCH("Attenzione",H11)))</formula>
    </cfRule>
  </conditionalFormatting>
  <conditionalFormatting sqref="H13:H20 H22:H28 H31:H37 H59">
    <cfRule type="containsText" dxfId="31" priority="22" operator="containsText" text="Attenzione">
      <formula>NOT(ISERROR(SEARCH("Attenzione",H13)))</formula>
    </cfRule>
  </conditionalFormatting>
  <conditionalFormatting sqref="H40:H51">
    <cfRule type="containsText" dxfId="30" priority="11" operator="containsText" text="Attenzione">
      <formula>NOT(ISERROR(SEARCH("Attenzione",H40)))</formula>
    </cfRule>
  </conditionalFormatting>
  <conditionalFormatting sqref="H53:H54">
    <cfRule type="containsText" dxfId="29" priority="10" operator="containsText" text="Attenzione">
      <formula>NOT(ISERROR(SEARCH("Attenzione",H53)))</formula>
    </cfRule>
  </conditionalFormatting>
  <conditionalFormatting sqref="H56">
    <cfRule type="containsText" dxfId="28" priority="9" operator="containsText" text="Attenzione">
      <formula>NOT(ISERROR(SEARCH("Attenzione",H56)))</formula>
    </cfRule>
  </conditionalFormatting>
  <conditionalFormatting sqref="H62:H65">
    <cfRule type="containsText" dxfId="27" priority="20" operator="containsText" text="Attenzione">
      <formula>NOT(ISERROR(SEARCH("Attenzione",H62)))</formula>
    </cfRule>
  </conditionalFormatting>
  <conditionalFormatting sqref="H70:H72">
    <cfRule type="containsText" dxfId="26" priority="21" operator="containsText" text="Attenzione">
      <formula>NOT(ISERROR(SEARCH("Attenzione",H70)))</formula>
    </cfRule>
  </conditionalFormatting>
  <conditionalFormatting sqref="H77:H87">
    <cfRule type="containsText" dxfId="25" priority="19" operator="containsText" text="Attenzione">
      <formula>NOT(ISERROR(SEARCH("Attenzione",H77)))</formula>
    </cfRule>
  </conditionalFormatting>
  <conditionalFormatting sqref="H92:H95">
    <cfRule type="containsText" dxfId="24" priority="18" operator="containsText" text="Attenzione">
      <formula>NOT(ISERROR(SEARCH("Attenzione",H92)))</formula>
    </cfRule>
  </conditionalFormatting>
  <conditionalFormatting sqref="H101">
    <cfRule type="containsText" dxfId="23" priority="17" operator="containsText" text="Attenzione">
      <formula>NOT(ISERROR(SEARCH("Attenzione",H101)))</formula>
    </cfRule>
  </conditionalFormatting>
  <conditionalFormatting sqref="H106:H112">
    <cfRule type="containsText" dxfId="22" priority="16" operator="containsText" text="Attenzione">
      <formula>NOT(ISERROR(SEARCH("Attenzione",H106)))</formula>
    </cfRule>
  </conditionalFormatting>
  <conditionalFormatting sqref="H117">
    <cfRule type="containsText" dxfId="21" priority="15" operator="containsText" text="Attenzione">
      <formula>NOT(ISERROR(SEARCH("Attenzione",H117)))</formula>
    </cfRule>
  </conditionalFormatting>
  <conditionalFormatting sqref="H124">
    <cfRule type="containsText" dxfId="20" priority="14" operator="containsText" text="Attenzione">
      <formula>NOT(ISERROR(SEARCH("Attenzione",H124)))</formula>
    </cfRule>
  </conditionalFormatting>
  <conditionalFormatting sqref="I118">
    <cfRule type="cellIs" dxfId="19" priority="23" operator="greaterThan">
      <formula>0.2</formula>
    </cfRule>
  </conditionalFormatting>
  <dataValidations count="4">
    <dataValidation type="custom" allowBlank="1" showInputMessage="1" showErrorMessage="1" error="ERRORE: Inserire un valore maggiore o uguale a 0, con al più due cifre decimali" sqref="F13:F19 F22:F28 F53 F56" xr:uid="{6E77F386-B842-4FE8-A9B3-DD752CC308B9}">
      <formula1>AND(INT(F13*100)=F13*100,F13&gt;=0)</formula1>
    </dataValidation>
    <dataValidation type="custom" allowBlank="1" showInputMessage="1" showErrorMessage="1" error="ERRORE: Inserire un valore compreso tra 0 e la base d'asta, con al più due cifre decimali" sqref="F40:F50 F62:F65 F70:F72 F77:F87 F106:F112" xr:uid="{75B12AF5-2BAF-4F92-AB4B-D8164FA89F3A}">
      <formula1>AND(INT(F40*100)=F40*100,F40&gt;=0,F40&lt;=D40)</formula1>
    </dataValidation>
    <dataValidation type="custom" allowBlank="1" showInputMessage="1" showErrorMessage="1" error="ERRORE: Inserire un valore compreso tra 0 e la base d'asta, con al più tre cifre decimali" sqref="F92:F95 F101" xr:uid="{26FEE0B2-9494-4C41-9B09-781B9288B747}">
      <formula1>AND(INT(F92*100000)=F92*100000,F92&gt;=0,F92&lt;=D92)</formula1>
    </dataValidation>
    <dataValidation type="custom" allowBlank="1" showInputMessage="1" showErrorMessage="1" error="ERRORE: Inserire un valore compreso tra 0 e la base d'asta, con al più tre cifre decimali" sqref="F117 F124" xr:uid="{A1ED0E07-6A8C-46E7-9E10-1EDE33F4FA66}">
      <formula1>AND(INT(F117*100000)=F117*100000,F117&gt;=0,F117&lt;=1)</formula1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95670-B0D2-4F59-8235-03BC7D28816E}">
  <dimension ref="A1:R142"/>
  <sheetViews>
    <sheetView showGridLines="0" zoomScale="80" zoomScaleNormal="80" workbookViewId="0">
      <pane ySplit="8" topLeftCell="A10" activePane="bottomLeft" state="frozen"/>
      <selection pane="bottomLeft" activeCell="C32" sqref="C32"/>
    </sheetView>
  </sheetViews>
  <sheetFormatPr defaultRowHeight="14.5" x14ac:dyDescent="0.35"/>
  <cols>
    <col min="1" max="1" width="9.54296875" style="6" customWidth="1"/>
    <col min="2" max="2" width="12.453125" style="7" customWidth="1"/>
    <col min="3" max="3" width="77.54296875" style="8" customWidth="1"/>
    <col min="4" max="4" width="33.81640625" style="8" customWidth="1"/>
    <col min="5" max="5" width="23" style="9" customWidth="1"/>
    <col min="6" max="6" width="24" style="8" bestFit="1" customWidth="1"/>
    <col min="7" max="7" width="26.1796875" style="8" customWidth="1"/>
    <col min="8" max="8" width="45.81640625" style="8" bestFit="1" customWidth="1"/>
    <col min="9" max="9" width="26.6328125" style="8" customWidth="1"/>
    <col min="10" max="10" width="18.26953125" style="8" customWidth="1"/>
    <col min="11" max="11" width="15.81640625" style="8" bestFit="1" customWidth="1"/>
    <col min="12" max="12" width="14" style="8" customWidth="1"/>
    <col min="13" max="16384" width="8.7265625" style="8"/>
  </cols>
  <sheetData>
    <row r="1" spans="1:14" ht="22" customHeight="1" thickBot="1" x14ac:dyDescent="0.4">
      <c r="D1" s="119"/>
      <c r="F1" s="119"/>
      <c r="G1" s="40"/>
      <c r="H1" s="40"/>
    </row>
    <row r="2" spans="1:14" ht="37" customHeight="1" thickBot="1" x14ac:dyDescent="0.4">
      <c r="B2" s="129" t="s">
        <v>144</v>
      </c>
      <c r="C2" s="130"/>
      <c r="D2" s="130"/>
      <c r="E2" s="130"/>
      <c r="F2" s="130"/>
      <c r="G2" s="131"/>
      <c r="H2" s="40"/>
    </row>
    <row r="3" spans="1:14" ht="38.5" customHeight="1" x14ac:dyDescent="0.35">
      <c r="B3" s="132" t="s">
        <v>159</v>
      </c>
      <c r="C3" s="133"/>
      <c r="D3" s="133"/>
      <c r="E3" s="133"/>
      <c r="F3" s="133"/>
      <c r="G3" s="134"/>
      <c r="H3" s="40"/>
      <c r="I3" s="143"/>
      <c r="J3" s="143"/>
      <c r="K3" s="143"/>
    </row>
    <row r="4" spans="1:14" ht="38.5" customHeight="1" x14ac:dyDescent="0.35">
      <c r="B4" s="135"/>
      <c r="C4" s="136"/>
      <c r="D4" s="136"/>
      <c r="E4" s="136"/>
      <c r="F4" s="136"/>
      <c r="G4" s="137"/>
      <c r="H4" s="120"/>
      <c r="I4" s="144"/>
      <c r="J4" s="144"/>
      <c r="K4" s="144"/>
    </row>
    <row r="5" spans="1:14" ht="38.5" customHeight="1" x14ac:dyDescent="0.35">
      <c r="B5" s="135"/>
      <c r="C5" s="136"/>
      <c r="D5" s="136"/>
      <c r="E5" s="136"/>
      <c r="F5" s="136"/>
      <c r="G5" s="137"/>
      <c r="H5" s="128"/>
      <c r="I5" s="144"/>
      <c r="J5" s="144"/>
      <c r="K5" s="144"/>
    </row>
    <row r="6" spans="1:14" ht="38.5" customHeight="1" x14ac:dyDescent="0.35">
      <c r="B6" s="135"/>
      <c r="C6" s="136"/>
      <c r="D6" s="136"/>
      <c r="E6" s="136"/>
      <c r="F6" s="136"/>
      <c r="G6" s="137"/>
      <c r="H6" s="121"/>
      <c r="I6" s="145"/>
      <c r="J6" s="145"/>
      <c r="K6" s="145"/>
    </row>
    <row r="7" spans="1:14" ht="38.5" customHeight="1" x14ac:dyDescent="0.35">
      <c r="B7" s="135"/>
      <c r="C7" s="136"/>
      <c r="D7" s="136"/>
      <c r="E7" s="136"/>
      <c r="F7" s="136"/>
      <c r="G7" s="137"/>
      <c r="H7" s="120"/>
      <c r="I7" s="122"/>
      <c r="J7" s="123"/>
      <c r="K7" s="123"/>
    </row>
    <row r="8" spans="1:14" ht="38.5" customHeight="1" thickBot="1" x14ac:dyDescent="0.4">
      <c r="B8" s="138"/>
      <c r="C8" s="139"/>
      <c r="D8" s="139"/>
      <c r="E8" s="139"/>
      <c r="F8" s="139"/>
      <c r="G8" s="140"/>
      <c r="H8" s="121"/>
      <c r="I8" s="122"/>
      <c r="J8" s="123"/>
      <c r="K8" s="123"/>
    </row>
    <row r="9" spans="1:14" ht="30.5" customHeight="1" x14ac:dyDescent="0.35">
      <c r="B9" s="124"/>
      <c r="C9" s="124"/>
      <c r="D9" s="124"/>
      <c r="E9" s="124"/>
      <c r="F9" s="124"/>
      <c r="G9" s="124"/>
      <c r="H9" s="121"/>
      <c r="I9" s="122"/>
      <c r="J9" s="123"/>
      <c r="K9" s="123"/>
    </row>
    <row r="10" spans="1:14" ht="17.5" customHeight="1" x14ac:dyDescent="0.35">
      <c r="H10" s="60" t="s">
        <v>112</v>
      </c>
    </row>
    <row r="11" spans="1:14" x14ac:dyDescent="0.35">
      <c r="C11" s="57" t="s">
        <v>118</v>
      </c>
      <c r="D11" s="1"/>
      <c r="E11" s="102" t="s">
        <v>138</v>
      </c>
      <c r="F11" s="118"/>
      <c r="G11" s="102"/>
      <c r="H11" s="104" t="str">
        <f>IF(D11="","Attenzione indicare il Brand 1!","")</f>
        <v>Attenzione indicare il Brand 1!</v>
      </c>
    </row>
    <row r="12" spans="1:14" x14ac:dyDescent="0.35">
      <c r="A12" s="58" t="s">
        <v>77</v>
      </c>
      <c r="B12" s="59" t="s">
        <v>78</v>
      </c>
      <c r="C12" s="60" t="s">
        <v>0</v>
      </c>
      <c r="D12" s="100"/>
      <c r="E12" s="100"/>
      <c r="F12" s="60" t="s">
        <v>79</v>
      </c>
      <c r="G12" s="100"/>
      <c r="H12" s="60" t="s">
        <v>112</v>
      </c>
      <c r="J12" s="62"/>
      <c r="K12" s="63"/>
      <c r="M12" s="64"/>
      <c r="N12" s="46"/>
    </row>
    <row r="13" spans="1:14" x14ac:dyDescent="0.35">
      <c r="A13" s="51">
        <v>1</v>
      </c>
      <c r="B13" s="52" t="s">
        <v>1</v>
      </c>
      <c r="C13" s="111" t="s">
        <v>76</v>
      </c>
      <c r="D13" s="100"/>
      <c r="E13" s="100"/>
      <c r="F13" s="2"/>
      <c r="G13" s="100"/>
      <c r="H13" s="49" t="str">
        <f t="shared" ref="H13:H19" si="0">IF(F13="","Attenzione prezzo non valorizzato!","")</f>
        <v>Attenzione prezzo non valorizzato!</v>
      </c>
      <c r="J13" s="62"/>
      <c r="K13" s="62"/>
      <c r="M13" s="113"/>
      <c r="N13" s="46"/>
    </row>
    <row r="14" spans="1:14" x14ac:dyDescent="0.35">
      <c r="A14" s="51">
        <v>2</v>
      </c>
      <c r="B14" s="52" t="s">
        <v>2</v>
      </c>
      <c r="C14" s="80" t="s">
        <v>3</v>
      </c>
      <c r="D14" s="101"/>
      <c r="E14" s="100"/>
      <c r="F14" s="2"/>
      <c r="G14" s="100"/>
      <c r="H14" s="49" t="str">
        <f t="shared" si="0"/>
        <v>Attenzione prezzo non valorizzato!</v>
      </c>
      <c r="I14" s="68"/>
      <c r="J14" s="62"/>
      <c r="K14" s="62"/>
      <c r="M14" s="113"/>
    </row>
    <row r="15" spans="1:14" x14ac:dyDescent="0.35">
      <c r="A15" s="51">
        <v>3</v>
      </c>
      <c r="B15" s="52" t="s">
        <v>4</v>
      </c>
      <c r="C15" s="80" t="s">
        <v>5</v>
      </c>
      <c r="D15" s="101"/>
      <c r="E15" s="100"/>
      <c r="F15" s="2"/>
      <c r="G15" s="100"/>
      <c r="H15" s="49" t="str">
        <f t="shared" si="0"/>
        <v>Attenzione prezzo non valorizzato!</v>
      </c>
      <c r="I15" s="68"/>
      <c r="J15" s="63"/>
      <c r="K15" s="62"/>
      <c r="M15" s="113"/>
    </row>
    <row r="16" spans="1:14" x14ac:dyDescent="0.35">
      <c r="A16" s="51">
        <v>4</v>
      </c>
      <c r="B16" s="52" t="s">
        <v>6</v>
      </c>
      <c r="C16" s="80" t="s">
        <v>7</v>
      </c>
      <c r="D16" s="101"/>
      <c r="E16" s="100"/>
      <c r="F16" s="2"/>
      <c r="G16" s="100"/>
      <c r="H16" s="49" t="str">
        <f t="shared" si="0"/>
        <v>Attenzione prezzo non valorizzato!</v>
      </c>
      <c r="I16" s="126"/>
      <c r="J16" s="63"/>
      <c r="K16" s="62"/>
      <c r="M16" s="113"/>
    </row>
    <row r="17" spans="1:14" x14ac:dyDescent="0.35">
      <c r="A17" s="51">
        <v>5</v>
      </c>
      <c r="B17" s="52" t="s">
        <v>8</v>
      </c>
      <c r="C17" s="80" t="s">
        <v>9</v>
      </c>
      <c r="D17" s="101"/>
      <c r="E17" s="100"/>
      <c r="F17" s="2"/>
      <c r="G17" s="100"/>
      <c r="H17" s="49" t="str">
        <f t="shared" si="0"/>
        <v>Attenzione prezzo non valorizzato!</v>
      </c>
      <c r="I17" s="68"/>
      <c r="J17" s="62"/>
      <c r="K17" s="62"/>
      <c r="M17" s="113"/>
    </row>
    <row r="18" spans="1:14" x14ac:dyDescent="0.35">
      <c r="A18" s="51">
        <v>6</v>
      </c>
      <c r="B18" s="52" t="s">
        <v>10</v>
      </c>
      <c r="C18" s="80" t="s">
        <v>11</v>
      </c>
      <c r="D18" s="101"/>
      <c r="E18" s="100"/>
      <c r="F18" s="2"/>
      <c r="G18" s="100"/>
      <c r="H18" s="49" t="str">
        <f t="shared" si="0"/>
        <v>Attenzione prezzo non valorizzato!</v>
      </c>
      <c r="I18" s="68"/>
      <c r="J18" s="63"/>
      <c r="K18" s="62"/>
      <c r="M18" s="113"/>
    </row>
    <row r="19" spans="1:14" x14ac:dyDescent="0.35">
      <c r="A19" s="51">
        <v>7</v>
      </c>
      <c r="B19" s="52" t="s">
        <v>12</v>
      </c>
      <c r="C19" s="53" t="s">
        <v>13</v>
      </c>
      <c r="D19" s="101"/>
      <c r="E19" s="117"/>
      <c r="F19" s="2"/>
      <c r="G19" s="117"/>
      <c r="H19" s="49" t="str">
        <f t="shared" si="0"/>
        <v>Attenzione prezzo non valorizzato!</v>
      </c>
      <c r="I19" s="126"/>
      <c r="J19" s="63"/>
      <c r="K19" s="112"/>
      <c r="M19" s="113"/>
    </row>
    <row r="20" spans="1:14" ht="29" customHeight="1" x14ac:dyDescent="0.35">
      <c r="C20" s="57" t="s">
        <v>124</v>
      </c>
      <c r="D20" s="1"/>
      <c r="E20" s="102" t="s">
        <v>138</v>
      </c>
      <c r="F20" s="146" t="str">
        <f>IF(SUM(G22:G28)&lt;6,"Attenzione per il brand 2 devono essere offerte almeno 6 telecamere!",IF(SUM(G22:G28)=6,"Brand 2 con 6 telecamere offerte su 7","Brand 2 completo"))</f>
        <v>Attenzione per il brand 2 devono essere offerte almeno 6 telecamere!</v>
      </c>
      <c r="G20" s="146"/>
      <c r="H20" s="49" t="str">
        <f>IF(D20="","Attenzione indicare il Brand 2!","")</f>
        <v>Attenzione indicare il Brand 2!</v>
      </c>
      <c r="I20" s="127"/>
    </row>
    <row r="21" spans="1:14" x14ac:dyDescent="0.35">
      <c r="A21" s="58" t="s">
        <v>77</v>
      </c>
      <c r="B21" s="59" t="s">
        <v>78</v>
      </c>
      <c r="C21" s="60" t="s">
        <v>0</v>
      </c>
      <c r="D21" s="101"/>
      <c r="E21" s="100"/>
      <c r="F21" s="116" t="s">
        <v>79</v>
      </c>
      <c r="G21" s="114"/>
      <c r="H21" s="116" t="s">
        <v>112</v>
      </c>
      <c r="J21" s="62"/>
      <c r="K21" s="63"/>
      <c r="M21" s="64"/>
      <c r="N21" s="46"/>
    </row>
    <row r="22" spans="1:14" x14ac:dyDescent="0.35">
      <c r="A22" s="51">
        <v>1</v>
      </c>
      <c r="B22" s="52" t="s">
        <v>1</v>
      </c>
      <c r="C22" s="111" t="s">
        <v>76</v>
      </c>
      <c r="D22" s="101"/>
      <c r="E22" s="100"/>
      <c r="F22" s="2"/>
      <c r="G22" s="114">
        <f>IF(F22="",0,1)</f>
        <v>0</v>
      </c>
      <c r="H22" s="49" t="str">
        <f>IF(F22="",IF(SUM($G$22:$G$28)=6,"Telecamera non offerta","Attenzione prezzo non valorizzato!"),"")</f>
        <v>Attenzione prezzo non valorizzato!</v>
      </c>
      <c r="J22" s="63"/>
      <c r="K22" s="112"/>
      <c r="M22" s="113"/>
    </row>
    <row r="23" spans="1:14" x14ac:dyDescent="0.35">
      <c r="A23" s="51">
        <v>2</v>
      </c>
      <c r="B23" s="52" t="s">
        <v>2</v>
      </c>
      <c r="C23" s="80" t="s">
        <v>3</v>
      </c>
      <c r="D23" s="101"/>
      <c r="E23" s="100"/>
      <c r="F23" s="2"/>
      <c r="G23" s="114">
        <f>IF(F23="",0,1)</f>
        <v>0</v>
      </c>
      <c r="H23" s="49" t="str">
        <f>IF(F23="",IF(SUM($G$22:$G$28)=6,"Telecamera non offerta","Attenzione prezzo non valorizzato!"),"")</f>
        <v>Attenzione prezzo non valorizzato!</v>
      </c>
      <c r="I23" s="115"/>
      <c r="J23" s="63"/>
      <c r="K23" s="112"/>
      <c r="M23" s="113"/>
    </row>
    <row r="24" spans="1:14" x14ac:dyDescent="0.35">
      <c r="A24" s="51">
        <v>3</v>
      </c>
      <c r="B24" s="52" t="s">
        <v>4</v>
      </c>
      <c r="C24" s="80" t="s">
        <v>5</v>
      </c>
      <c r="D24" s="101"/>
      <c r="E24" s="100"/>
      <c r="F24" s="2"/>
      <c r="G24" s="114">
        <f t="shared" ref="G24:G28" si="1">IF(F24="",0,1)</f>
        <v>0</v>
      </c>
      <c r="H24" s="49" t="str">
        <f t="shared" ref="H24:H28" si="2">IF(F24="",IF(SUM($G$22:$G$28)=6,"Telecamera non offerta","Attenzione prezzo non valorizzato!"),"")</f>
        <v>Attenzione prezzo non valorizzato!</v>
      </c>
      <c r="J24" s="63"/>
      <c r="K24" s="112"/>
      <c r="M24" s="113"/>
    </row>
    <row r="25" spans="1:14" x14ac:dyDescent="0.35">
      <c r="A25" s="51">
        <v>4</v>
      </c>
      <c r="B25" s="52" t="s">
        <v>6</v>
      </c>
      <c r="C25" s="80" t="s">
        <v>7</v>
      </c>
      <c r="D25" s="101"/>
      <c r="E25" s="100"/>
      <c r="F25" s="2"/>
      <c r="G25" s="114">
        <f t="shared" si="1"/>
        <v>0</v>
      </c>
      <c r="H25" s="49" t="str">
        <f t="shared" si="2"/>
        <v>Attenzione prezzo non valorizzato!</v>
      </c>
      <c r="J25" s="63"/>
      <c r="K25" s="112"/>
      <c r="M25" s="113"/>
    </row>
    <row r="26" spans="1:14" x14ac:dyDescent="0.35">
      <c r="A26" s="51">
        <v>5</v>
      </c>
      <c r="B26" s="52" t="s">
        <v>8</v>
      </c>
      <c r="C26" s="80" t="s">
        <v>9</v>
      </c>
      <c r="D26" s="101"/>
      <c r="E26" s="100"/>
      <c r="F26" s="2"/>
      <c r="G26" s="114">
        <f t="shared" si="1"/>
        <v>0</v>
      </c>
      <c r="H26" s="49" t="str">
        <f t="shared" si="2"/>
        <v>Attenzione prezzo non valorizzato!</v>
      </c>
      <c r="J26" s="63"/>
      <c r="K26" s="112"/>
      <c r="M26" s="113"/>
    </row>
    <row r="27" spans="1:14" x14ac:dyDescent="0.35">
      <c r="A27" s="51">
        <v>6</v>
      </c>
      <c r="B27" s="52" t="s">
        <v>10</v>
      </c>
      <c r="C27" s="80" t="s">
        <v>11</v>
      </c>
      <c r="D27" s="101"/>
      <c r="E27" s="100"/>
      <c r="F27" s="2"/>
      <c r="G27" s="114">
        <f t="shared" si="1"/>
        <v>0</v>
      </c>
      <c r="H27" s="49" t="str">
        <f t="shared" si="2"/>
        <v>Attenzione prezzo non valorizzato!</v>
      </c>
      <c r="J27" s="63"/>
      <c r="K27" s="112"/>
      <c r="M27" s="113"/>
    </row>
    <row r="28" spans="1:14" x14ac:dyDescent="0.35">
      <c r="A28" s="51">
        <v>7</v>
      </c>
      <c r="B28" s="52" t="s">
        <v>12</v>
      </c>
      <c r="C28" s="53" t="s">
        <v>13</v>
      </c>
      <c r="D28" s="101"/>
      <c r="E28" s="100"/>
      <c r="F28" s="2"/>
      <c r="G28" s="114">
        <f t="shared" si="1"/>
        <v>0</v>
      </c>
      <c r="H28" s="49" t="str">
        <f t="shared" si="2"/>
        <v>Attenzione prezzo non valorizzato!</v>
      </c>
      <c r="J28" s="63"/>
      <c r="K28" s="112"/>
      <c r="M28" s="113"/>
    </row>
    <row r="29" spans="1:14" x14ac:dyDescent="0.35">
      <c r="C29" s="57" t="s">
        <v>113</v>
      </c>
      <c r="E29" s="8"/>
    </row>
    <row r="30" spans="1:14" x14ac:dyDescent="0.35">
      <c r="A30" s="58" t="s">
        <v>77</v>
      </c>
      <c r="B30" s="59" t="s">
        <v>78</v>
      </c>
      <c r="C30" s="60" t="s">
        <v>0</v>
      </c>
      <c r="D30" s="60" t="s">
        <v>60</v>
      </c>
      <c r="E30" s="61" t="s">
        <v>147</v>
      </c>
      <c r="F30" s="60" t="s">
        <v>79</v>
      </c>
      <c r="G30" s="60" t="s">
        <v>80</v>
      </c>
      <c r="H30" s="60" t="s">
        <v>112</v>
      </c>
      <c r="J30" s="62"/>
      <c r="K30" s="63"/>
      <c r="M30" s="64"/>
      <c r="N30" s="46"/>
    </row>
    <row r="31" spans="1:14" x14ac:dyDescent="0.35">
      <c r="A31" s="51">
        <v>1</v>
      </c>
      <c r="B31" s="52" t="s">
        <v>1</v>
      </c>
      <c r="C31" s="111" t="s">
        <v>76</v>
      </c>
      <c r="D31" s="48">
        <v>983</v>
      </c>
      <c r="E31" s="74">
        <v>768</v>
      </c>
      <c r="F31" s="48" t="str">
        <f>IF(F13="","",IF(AND(F22="",SUM($G$22:$G$28)&lt;6),"",ROUND(IF(F22="",TRUNC(F13,2),AVERAGE(TRUNC(F13,2),TRUNC(F22,2))),2)))</f>
        <v/>
      </c>
      <c r="G31" s="48" t="str">
        <f>IF(F31="","",ROUND(E31*F31,2))</f>
        <v/>
      </c>
      <c r="H31" s="49" t="str">
        <f>IF(F31="","Attenzione prezzo non valorizzato!",IF(F31&gt;D31,"Attenzione prezzo offerto superiore alla BdA!",""))</f>
        <v>Attenzione prezzo non valorizzato!</v>
      </c>
      <c r="J31" s="63"/>
      <c r="K31" s="112"/>
      <c r="M31" s="113"/>
    </row>
    <row r="32" spans="1:14" x14ac:dyDescent="0.35">
      <c r="A32" s="51">
        <v>2</v>
      </c>
      <c r="B32" s="52" t="s">
        <v>2</v>
      </c>
      <c r="C32" s="80" t="s">
        <v>3</v>
      </c>
      <c r="D32" s="48">
        <v>5297.8</v>
      </c>
      <c r="E32" s="74">
        <v>60</v>
      </c>
      <c r="F32" s="48" t="str">
        <f t="shared" ref="F32:F37" si="3">IF(F14="","",IF(AND(F23="",SUM($G$22:$G$28)&lt;6),"",ROUND(IF(F23="",TRUNC(F14,2),AVERAGE(TRUNC(F14,2),TRUNC(F23,2))),2)))</f>
        <v/>
      </c>
      <c r="G32" s="48" t="str">
        <f t="shared" ref="G32:G37" si="4">IF(F32="","",ROUND(E32*F32,2))</f>
        <v/>
      </c>
      <c r="H32" s="49" t="str">
        <f t="shared" ref="H32:H37" si="5">IF(F32="","Attenzione prezzo non valorizzato!",IF(F32&gt;D32,"Attenzione prezzo offerto superiore alla BdA!",""))</f>
        <v>Attenzione prezzo non valorizzato!</v>
      </c>
      <c r="I32" s="68"/>
      <c r="J32" s="63"/>
      <c r="K32" s="112"/>
      <c r="M32" s="113"/>
    </row>
    <row r="33" spans="1:14" x14ac:dyDescent="0.35">
      <c r="A33" s="51">
        <v>3</v>
      </c>
      <c r="B33" s="52" t="s">
        <v>4</v>
      </c>
      <c r="C33" s="80" t="s">
        <v>5</v>
      </c>
      <c r="D33" s="48">
        <v>449.15</v>
      </c>
      <c r="E33" s="74">
        <v>329</v>
      </c>
      <c r="F33" s="48" t="str">
        <f t="shared" si="3"/>
        <v/>
      </c>
      <c r="G33" s="48" t="str">
        <f t="shared" si="4"/>
        <v/>
      </c>
      <c r="H33" s="49" t="str">
        <f t="shared" si="5"/>
        <v>Attenzione prezzo non valorizzato!</v>
      </c>
      <c r="I33" s="68"/>
      <c r="J33" s="63"/>
      <c r="K33" s="112"/>
      <c r="M33" s="113"/>
    </row>
    <row r="34" spans="1:14" x14ac:dyDescent="0.35">
      <c r="A34" s="51">
        <v>4</v>
      </c>
      <c r="B34" s="52" t="s">
        <v>6</v>
      </c>
      <c r="C34" s="80" t="s">
        <v>7</v>
      </c>
      <c r="D34" s="48">
        <v>866.03</v>
      </c>
      <c r="E34" s="74">
        <v>799</v>
      </c>
      <c r="F34" s="48" t="str">
        <f t="shared" si="3"/>
        <v/>
      </c>
      <c r="G34" s="48" t="str">
        <f t="shared" si="4"/>
        <v/>
      </c>
      <c r="H34" s="49" t="str">
        <f t="shared" si="5"/>
        <v>Attenzione prezzo non valorizzato!</v>
      </c>
      <c r="I34" s="68"/>
      <c r="J34" s="63"/>
      <c r="K34" s="112"/>
      <c r="M34" s="113"/>
    </row>
    <row r="35" spans="1:14" x14ac:dyDescent="0.35">
      <c r="A35" s="51">
        <v>5</v>
      </c>
      <c r="B35" s="52" t="s">
        <v>8</v>
      </c>
      <c r="C35" s="80" t="s">
        <v>9</v>
      </c>
      <c r="D35" s="48">
        <v>978.86</v>
      </c>
      <c r="E35" s="74">
        <v>20</v>
      </c>
      <c r="F35" s="48" t="str">
        <f t="shared" si="3"/>
        <v/>
      </c>
      <c r="G35" s="48" t="str">
        <f t="shared" si="4"/>
        <v/>
      </c>
      <c r="H35" s="49" t="str">
        <f t="shared" si="5"/>
        <v>Attenzione prezzo non valorizzato!</v>
      </c>
      <c r="I35" s="68"/>
      <c r="J35" s="63"/>
      <c r="K35" s="112"/>
      <c r="M35" s="113"/>
    </row>
    <row r="36" spans="1:14" x14ac:dyDescent="0.35">
      <c r="A36" s="51">
        <v>6</v>
      </c>
      <c r="B36" s="52" t="s">
        <v>10</v>
      </c>
      <c r="C36" s="80" t="s">
        <v>11</v>
      </c>
      <c r="D36" s="48">
        <v>3069.9</v>
      </c>
      <c r="E36" s="74">
        <v>284</v>
      </c>
      <c r="F36" s="48" t="str">
        <f t="shared" si="3"/>
        <v/>
      </c>
      <c r="G36" s="48" t="str">
        <f t="shared" si="4"/>
        <v/>
      </c>
      <c r="H36" s="49" t="str">
        <f t="shared" si="5"/>
        <v>Attenzione prezzo non valorizzato!</v>
      </c>
      <c r="I36" s="68"/>
      <c r="J36" s="63"/>
      <c r="K36" s="112"/>
      <c r="M36" s="113"/>
    </row>
    <row r="37" spans="1:14" x14ac:dyDescent="0.35">
      <c r="A37" s="51">
        <v>7</v>
      </c>
      <c r="B37" s="52" t="s">
        <v>12</v>
      </c>
      <c r="C37" s="53" t="s">
        <v>13</v>
      </c>
      <c r="D37" s="48">
        <v>1828</v>
      </c>
      <c r="E37" s="74">
        <v>16</v>
      </c>
      <c r="F37" s="48" t="str">
        <f t="shared" si="3"/>
        <v/>
      </c>
      <c r="G37" s="48" t="str">
        <f t="shared" si="4"/>
        <v/>
      </c>
      <c r="H37" s="49" t="str">
        <f t="shared" si="5"/>
        <v>Attenzione prezzo non valorizzato!</v>
      </c>
      <c r="I37" s="68"/>
      <c r="J37" s="63"/>
      <c r="K37" s="112"/>
      <c r="M37" s="113"/>
    </row>
    <row r="38" spans="1:14" x14ac:dyDescent="0.35">
      <c r="C38" s="57" t="s">
        <v>114</v>
      </c>
      <c r="E38" s="8"/>
    </row>
    <row r="39" spans="1:14" x14ac:dyDescent="0.35">
      <c r="A39" s="58" t="s">
        <v>77</v>
      </c>
      <c r="B39" s="59" t="s">
        <v>78</v>
      </c>
      <c r="C39" s="60" t="s">
        <v>0</v>
      </c>
      <c r="D39" s="60" t="s">
        <v>60</v>
      </c>
      <c r="E39" s="61" t="s">
        <v>147</v>
      </c>
      <c r="F39" s="60" t="s">
        <v>79</v>
      </c>
      <c r="G39" s="60" t="s">
        <v>80</v>
      </c>
      <c r="H39" s="60" t="s">
        <v>112</v>
      </c>
      <c r="J39" s="62"/>
      <c r="K39" s="63"/>
      <c r="M39" s="64"/>
      <c r="N39" s="46"/>
    </row>
    <row r="40" spans="1:14" x14ac:dyDescent="0.35">
      <c r="A40" s="51">
        <v>8</v>
      </c>
      <c r="B40" s="52" t="s">
        <v>14</v>
      </c>
      <c r="C40" s="80" t="s">
        <v>15</v>
      </c>
      <c r="D40" s="48">
        <v>2586.4</v>
      </c>
      <c r="E40" s="74">
        <v>7</v>
      </c>
      <c r="F40" s="3"/>
      <c r="G40" s="98" t="str">
        <f>IF(F40="","",ROUND(E40*TRUNC(F40,2),2))</f>
        <v/>
      </c>
      <c r="H40" s="49" t="str">
        <f t="shared" ref="H40:H50" si="6">IF(F40="","Attenzione prezzo non valorizzato!",IF(F40&gt;D40,"Attenzione prezzo offerto superiore alla BdA!",""))</f>
        <v>Attenzione prezzo non valorizzato!</v>
      </c>
      <c r="I40" s="68"/>
      <c r="M40" s="105"/>
    </row>
    <row r="41" spans="1:14" x14ac:dyDescent="0.35">
      <c r="A41" s="51">
        <v>9</v>
      </c>
      <c r="B41" s="52" t="s">
        <v>16</v>
      </c>
      <c r="C41" s="80" t="s">
        <v>17</v>
      </c>
      <c r="D41" s="48">
        <v>3436.8</v>
      </c>
      <c r="E41" s="74">
        <v>80</v>
      </c>
      <c r="F41" s="3"/>
      <c r="G41" s="98" t="str">
        <f t="shared" ref="G41:G50" si="7">IF(F41="","",ROUND(E41*TRUNC(F41,2),2))</f>
        <v/>
      </c>
      <c r="H41" s="49" t="str">
        <f t="shared" si="6"/>
        <v>Attenzione prezzo non valorizzato!</v>
      </c>
      <c r="I41" s="106"/>
      <c r="J41" s="79"/>
      <c r="M41" s="107"/>
    </row>
    <row r="42" spans="1:14" x14ac:dyDescent="0.35">
      <c r="A42" s="51">
        <v>10</v>
      </c>
      <c r="B42" s="52" t="s">
        <v>18</v>
      </c>
      <c r="C42" s="53" t="s">
        <v>19</v>
      </c>
      <c r="D42" s="48">
        <v>89.38</v>
      </c>
      <c r="E42" s="74">
        <v>5</v>
      </c>
      <c r="F42" s="3"/>
      <c r="G42" s="98" t="str">
        <f t="shared" si="7"/>
        <v/>
      </c>
      <c r="H42" s="49" t="str">
        <f t="shared" si="6"/>
        <v>Attenzione prezzo non valorizzato!</v>
      </c>
      <c r="J42" s="79"/>
    </row>
    <row r="43" spans="1:14" x14ac:dyDescent="0.35">
      <c r="A43" s="51">
        <v>11</v>
      </c>
      <c r="B43" s="52" t="s">
        <v>20</v>
      </c>
      <c r="C43" s="53" t="s">
        <v>21</v>
      </c>
      <c r="D43" s="48">
        <v>123.22</v>
      </c>
      <c r="E43" s="74">
        <v>34</v>
      </c>
      <c r="F43" s="3"/>
      <c r="G43" s="98" t="str">
        <f t="shared" si="7"/>
        <v/>
      </c>
      <c r="H43" s="49" t="str">
        <f t="shared" si="6"/>
        <v>Attenzione prezzo non valorizzato!</v>
      </c>
    </row>
    <row r="44" spans="1:14" x14ac:dyDescent="0.35">
      <c r="A44" s="51">
        <v>12</v>
      </c>
      <c r="B44" s="52" t="s">
        <v>22</v>
      </c>
      <c r="C44" s="53" t="s">
        <v>23</v>
      </c>
      <c r="D44" s="48">
        <v>461.27</v>
      </c>
      <c r="E44" s="74">
        <v>11</v>
      </c>
      <c r="F44" s="3"/>
      <c r="G44" s="98" t="str">
        <f t="shared" si="7"/>
        <v/>
      </c>
      <c r="H44" s="49" t="str">
        <f t="shared" si="6"/>
        <v>Attenzione prezzo non valorizzato!</v>
      </c>
      <c r="I44" s="63"/>
    </row>
    <row r="45" spans="1:14" x14ac:dyDescent="0.35">
      <c r="A45" s="51">
        <v>13</v>
      </c>
      <c r="B45" s="52" t="s">
        <v>24</v>
      </c>
      <c r="C45" s="53" t="s">
        <v>25</v>
      </c>
      <c r="D45" s="48">
        <v>484.76</v>
      </c>
      <c r="E45" s="74">
        <v>325</v>
      </c>
      <c r="F45" s="3"/>
      <c r="G45" s="98" t="str">
        <f t="shared" si="7"/>
        <v/>
      </c>
      <c r="H45" s="49" t="str">
        <f t="shared" si="6"/>
        <v>Attenzione prezzo non valorizzato!</v>
      </c>
      <c r="I45" s="108"/>
      <c r="J45" s="108"/>
      <c r="K45" s="108"/>
    </row>
    <row r="46" spans="1:14" x14ac:dyDescent="0.35">
      <c r="A46" s="51">
        <v>14</v>
      </c>
      <c r="B46" s="52" t="s">
        <v>26</v>
      </c>
      <c r="C46" s="53" t="s">
        <v>27</v>
      </c>
      <c r="D46" s="48">
        <v>563.59</v>
      </c>
      <c r="E46" s="74">
        <v>26</v>
      </c>
      <c r="F46" s="3"/>
      <c r="G46" s="98" t="str">
        <f t="shared" si="7"/>
        <v/>
      </c>
      <c r="H46" s="49" t="str">
        <f t="shared" si="6"/>
        <v>Attenzione prezzo non valorizzato!</v>
      </c>
      <c r="I46" s="108"/>
      <c r="J46" s="108"/>
      <c r="K46" s="108"/>
    </row>
    <row r="47" spans="1:14" x14ac:dyDescent="0.35">
      <c r="A47" s="51">
        <v>15</v>
      </c>
      <c r="B47" s="52" t="s">
        <v>28</v>
      </c>
      <c r="C47" s="80" t="s">
        <v>29</v>
      </c>
      <c r="D47" s="48">
        <v>291.87</v>
      </c>
      <c r="E47" s="74">
        <v>25</v>
      </c>
      <c r="F47" s="3"/>
      <c r="G47" s="98" t="str">
        <f t="shared" si="7"/>
        <v/>
      </c>
      <c r="H47" s="49" t="str">
        <f t="shared" si="6"/>
        <v>Attenzione prezzo non valorizzato!</v>
      </c>
      <c r="I47" s="108"/>
      <c r="J47" s="108"/>
      <c r="K47" s="108"/>
    </row>
    <row r="48" spans="1:14" x14ac:dyDescent="0.35">
      <c r="A48" s="51">
        <v>16</v>
      </c>
      <c r="B48" s="52" t="s">
        <v>30</v>
      </c>
      <c r="C48" s="80" t="s">
        <v>31</v>
      </c>
      <c r="D48" s="48">
        <v>575.91</v>
      </c>
      <c r="E48" s="74">
        <v>190</v>
      </c>
      <c r="F48" s="3"/>
      <c r="G48" s="98" t="str">
        <f t="shared" si="7"/>
        <v/>
      </c>
      <c r="H48" s="49" t="str">
        <f t="shared" si="6"/>
        <v>Attenzione prezzo non valorizzato!</v>
      </c>
      <c r="K48" s="108"/>
    </row>
    <row r="49" spans="1:14" x14ac:dyDescent="0.35">
      <c r="A49" s="51">
        <v>17</v>
      </c>
      <c r="B49" s="52" t="s">
        <v>32</v>
      </c>
      <c r="C49" s="80" t="s">
        <v>33</v>
      </c>
      <c r="D49" s="48">
        <v>671.51</v>
      </c>
      <c r="E49" s="74">
        <v>345</v>
      </c>
      <c r="F49" s="3"/>
      <c r="G49" s="98" t="str">
        <f t="shared" si="7"/>
        <v/>
      </c>
      <c r="H49" s="49" t="str">
        <f t="shared" si="6"/>
        <v>Attenzione prezzo non valorizzato!</v>
      </c>
      <c r="K49" s="109"/>
    </row>
    <row r="50" spans="1:14" x14ac:dyDescent="0.35">
      <c r="A50" s="51">
        <v>18</v>
      </c>
      <c r="B50" s="110" t="s">
        <v>34</v>
      </c>
      <c r="C50" s="80" t="s">
        <v>62</v>
      </c>
      <c r="D50" s="48">
        <v>1275</v>
      </c>
      <c r="E50" s="74">
        <v>115</v>
      </c>
      <c r="F50" s="3"/>
      <c r="G50" s="98" t="str">
        <f t="shared" si="7"/>
        <v/>
      </c>
      <c r="H50" s="49" t="str">
        <f t="shared" si="6"/>
        <v>Attenzione prezzo non valorizzato!</v>
      </c>
      <c r="K50" s="109"/>
    </row>
    <row r="51" spans="1:14" x14ac:dyDescent="0.35">
      <c r="C51" s="57" t="s">
        <v>132</v>
      </c>
      <c r="D51" s="1"/>
      <c r="E51" s="102" t="s">
        <v>138</v>
      </c>
      <c r="G51" s="103"/>
      <c r="H51" s="104" t="str">
        <f>IF(D51="","Attenzione indicare il Brand 1!","")</f>
        <v>Attenzione indicare il Brand 1!</v>
      </c>
    </row>
    <row r="52" spans="1:14" x14ac:dyDescent="0.35">
      <c r="A52" s="58" t="s">
        <v>77</v>
      </c>
      <c r="B52" s="59" t="s">
        <v>78</v>
      </c>
      <c r="C52" s="60" t="s">
        <v>0</v>
      </c>
      <c r="D52" s="101"/>
      <c r="E52" s="100"/>
      <c r="F52" s="60" t="s">
        <v>79</v>
      </c>
      <c r="G52" s="100"/>
      <c r="H52" s="60" t="s">
        <v>112</v>
      </c>
      <c r="J52" s="62"/>
      <c r="K52" s="63"/>
      <c r="M52" s="64"/>
      <c r="N52" s="46"/>
    </row>
    <row r="53" spans="1:14" x14ac:dyDescent="0.35">
      <c r="A53" s="51">
        <v>19</v>
      </c>
      <c r="B53" s="52" t="s">
        <v>72</v>
      </c>
      <c r="C53" s="53" t="s">
        <v>63</v>
      </c>
      <c r="D53" s="101"/>
      <c r="E53" s="100"/>
      <c r="F53" s="2"/>
      <c r="G53" s="100"/>
      <c r="H53" s="49" t="str">
        <f>IF(F53="","Attenzione prezzo non valorizzato!","")</f>
        <v>Attenzione prezzo non valorizzato!</v>
      </c>
    </row>
    <row r="54" spans="1:14" x14ac:dyDescent="0.35">
      <c r="C54" s="57" t="s">
        <v>133</v>
      </c>
      <c r="D54" s="1"/>
      <c r="E54" s="102" t="s">
        <v>138</v>
      </c>
      <c r="G54" s="103"/>
      <c r="H54" s="104" t="str">
        <f>IF(D54="","Attenzione indicare il Brand 2!","")</f>
        <v>Attenzione indicare il Brand 2!</v>
      </c>
    </row>
    <row r="55" spans="1:14" x14ac:dyDescent="0.35">
      <c r="A55" s="58" t="s">
        <v>77</v>
      </c>
      <c r="B55" s="59" t="s">
        <v>78</v>
      </c>
      <c r="C55" s="60" t="s">
        <v>0</v>
      </c>
      <c r="D55" s="101"/>
      <c r="E55" s="100"/>
      <c r="F55" s="60" t="s">
        <v>79</v>
      </c>
      <c r="G55" s="100"/>
      <c r="H55" s="60" t="s">
        <v>112</v>
      </c>
      <c r="J55" s="62"/>
      <c r="K55" s="63"/>
      <c r="M55" s="64"/>
      <c r="N55" s="46"/>
    </row>
    <row r="56" spans="1:14" x14ac:dyDescent="0.35">
      <c r="A56" s="51">
        <v>19</v>
      </c>
      <c r="B56" s="52" t="s">
        <v>72</v>
      </c>
      <c r="C56" s="53" t="s">
        <v>63</v>
      </c>
      <c r="D56" s="101"/>
      <c r="E56" s="100"/>
      <c r="F56" s="2"/>
      <c r="G56" s="100"/>
      <c r="H56" s="49" t="str">
        <f>IF(F56="","Attenzione prezzo non valorizzato!","")</f>
        <v>Attenzione prezzo non valorizzato!</v>
      </c>
    </row>
    <row r="57" spans="1:14" x14ac:dyDescent="0.35">
      <c r="C57" s="57" t="s">
        <v>115</v>
      </c>
      <c r="E57" s="8"/>
    </row>
    <row r="58" spans="1:14" x14ac:dyDescent="0.35">
      <c r="A58" s="58" t="s">
        <v>77</v>
      </c>
      <c r="B58" s="59" t="s">
        <v>78</v>
      </c>
      <c r="C58" s="60" t="s">
        <v>0</v>
      </c>
      <c r="D58" s="60" t="s">
        <v>60</v>
      </c>
      <c r="E58" s="61" t="s">
        <v>147</v>
      </c>
      <c r="F58" s="60" t="s">
        <v>79</v>
      </c>
      <c r="G58" s="60" t="s">
        <v>80</v>
      </c>
      <c r="H58" s="60" t="s">
        <v>112</v>
      </c>
      <c r="J58" s="62"/>
      <c r="K58" s="63"/>
      <c r="M58" s="64"/>
      <c r="N58" s="46"/>
    </row>
    <row r="59" spans="1:14" x14ac:dyDescent="0.35">
      <c r="A59" s="51">
        <v>19</v>
      </c>
      <c r="B59" s="52" t="s">
        <v>72</v>
      </c>
      <c r="C59" s="53" t="s">
        <v>63</v>
      </c>
      <c r="D59" s="48">
        <v>2108</v>
      </c>
      <c r="E59" s="74">
        <v>30</v>
      </c>
      <c r="F59" s="48" t="str">
        <f>IF(F53="","",IF(F56="","",ROUND(AVERAGE(TRUNC(F53,2),TRUNC(F56,2)),2)))</f>
        <v/>
      </c>
      <c r="G59" s="98" t="str">
        <f>IF(F59="","",ROUND(E59*F59,2))</f>
        <v/>
      </c>
      <c r="H59" s="49" t="str">
        <f>IF(F59="","Attenzione prezzo non valorizzato!",IF(F59&gt;D59,"Attenzione prezzo offerto superiore alla BdA!",""))</f>
        <v>Attenzione prezzo non valorizzato!</v>
      </c>
    </row>
    <row r="60" spans="1:14" x14ac:dyDescent="0.35">
      <c r="C60" s="57" t="s">
        <v>114</v>
      </c>
      <c r="E60" s="8"/>
    </row>
    <row r="61" spans="1:14" x14ac:dyDescent="0.35">
      <c r="A61" s="58" t="s">
        <v>77</v>
      </c>
      <c r="B61" s="59" t="s">
        <v>78</v>
      </c>
      <c r="C61" s="60" t="s">
        <v>0</v>
      </c>
      <c r="D61" s="60" t="s">
        <v>60</v>
      </c>
      <c r="E61" s="61" t="s">
        <v>147</v>
      </c>
      <c r="F61" s="60" t="s">
        <v>79</v>
      </c>
      <c r="G61" s="60" t="s">
        <v>80</v>
      </c>
      <c r="H61" s="60" t="s">
        <v>112</v>
      </c>
      <c r="J61" s="62"/>
      <c r="K61" s="63"/>
      <c r="M61" s="64"/>
      <c r="N61" s="46"/>
    </row>
    <row r="62" spans="1:14" x14ac:dyDescent="0.35">
      <c r="A62" s="51">
        <v>20</v>
      </c>
      <c r="B62" s="99" t="s">
        <v>35</v>
      </c>
      <c r="C62" s="99" t="s">
        <v>64</v>
      </c>
      <c r="D62" s="48">
        <v>180</v>
      </c>
      <c r="E62" s="74">
        <v>5</v>
      </c>
      <c r="F62" s="3"/>
      <c r="G62" s="98" t="str">
        <f>IF(F62="","",ROUND(E62*TRUNC(F62,2),2))</f>
        <v/>
      </c>
      <c r="H62" s="49" t="str">
        <f>IF(F62="","Attenzione prezzo non valorizzato!",IF(F62&gt;D62,"Attenzione prezzo offerto superiore alla BdA!",""))</f>
        <v>Attenzione prezzo non valorizzato!</v>
      </c>
      <c r="I62" s="40"/>
    </row>
    <row r="63" spans="1:14" x14ac:dyDescent="0.35">
      <c r="A63" s="51">
        <v>21</v>
      </c>
      <c r="B63" s="99" t="s">
        <v>36</v>
      </c>
      <c r="C63" s="99" t="s">
        <v>61</v>
      </c>
      <c r="D63" s="48">
        <v>230</v>
      </c>
      <c r="E63" s="74">
        <v>7</v>
      </c>
      <c r="F63" s="3"/>
      <c r="G63" s="98" t="str">
        <f>IF(F63="","",ROUND(E63*TRUNC(F63,2),2))</f>
        <v/>
      </c>
      <c r="H63" s="49" t="str">
        <f>IF(F63="","Attenzione prezzo non valorizzato!",IF(F63&gt;D63,"Attenzione prezzo offerto superiore alla BdA!",""))</f>
        <v>Attenzione prezzo non valorizzato!</v>
      </c>
      <c r="I63" s="40"/>
    </row>
    <row r="64" spans="1:14" x14ac:dyDescent="0.35">
      <c r="A64" s="51">
        <v>22</v>
      </c>
      <c r="B64" s="99" t="s">
        <v>37</v>
      </c>
      <c r="C64" s="99" t="s">
        <v>65</v>
      </c>
      <c r="D64" s="48">
        <v>268</v>
      </c>
      <c r="E64" s="74">
        <v>771</v>
      </c>
      <c r="F64" s="3"/>
      <c r="G64" s="98" t="str">
        <f>IF(F64="","",ROUND(E64*TRUNC(F64,2),2))</f>
        <v/>
      </c>
      <c r="H64" s="49" t="str">
        <f>IF(F64="","Attenzione prezzo non valorizzato!",IF(F64&gt;D64,"Attenzione prezzo offerto superiore alla BdA!",""))</f>
        <v>Attenzione prezzo non valorizzato!</v>
      </c>
      <c r="I64" s="40" t="str">
        <f>G59</f>
        <v/>
      </c>
    </row>
    <row r="65" spans="1:14" x14ac:dyDescent="0.35">
      <c r="A65" s="51">
        <v>23</v>
      </c>
      <c r="B65" s="99" t="s">
        <v>38</v>
      </c>
      <c r="C65" s="99" t="s">
        <v>66</v>
      </c>
      <c r="D65" s="48">
        <v>380</v>
      </c>
      <c r="E65" s="74">
        <v>75</v>
      </c>
      <c r="F65" s="3"/>
      <c r="G65" s="98" t="str">
        <f>IF(F65="","",ROUND(E65*TRUNC(F65,2),2))</f>
        <v/>
      </c>
      <c r="H65" s="49" t="str">
        <f>IF(F65="","Attenzione prezzo non valorizzato!",IF(F65&gt;D65,"Attenzione prezzo offerto superiore alla BdA!",""))</f>
        <v>Attenzione prezzo non valorizzato!</v>
      </c>
      <c r="I65" s="40"/>
    </row>
    <row r="66" spans="1:14" x14ac:dyDescent="0.35">
      <c r="A66" s="88"/>
      <c r="C66" s="63"/>
      <c r="G66" s="10">
        <f>SUM(G31:G37)+SUM(G40:G50)+SUM(G59)+SUM(G62:G65)</f>
        <v>0</v>
      </c>
      <c r="H66" s="11" t="s">
        <v>39</v>
      </c>
    </row>
    <row r="67" spans="1:14" x14ac:dyDescent="0.35">
      <c r="G67" s="40"/>
    </row>
    <row r="68" spans="1:14" x14ac:dyDescent="0.35">
      <c r="C68" s="57" t="s">
        <v>116</v>
      </c>
      <c r="E68" s="8"/>
    </row>
    <row r="69" spans="1:14" x14ac:dyDescent="0.35">
      <c r="A69" s="58" t="s">
        <v>77</v>
      </c>
      <c r="B69" s="59" t="s">
        <v>78</v>
      </c>
      <c r="C69" s="60" t="s">
        <v>0</v>
      </c>
      <c r="D69" s="60" t="s">
        <v>60</v>
      </c>
      <c r="E69" s="61" t="s">
        <v>147</v>
      </c>
      <c r="F69" s="60" t="s">
        <v>79</v>
      </c>
      <c r="G69" s="60" t="s">
        <v>80</v>
      </c>
      <c r="H69" s="60" t="s">
        <v>112</v>
      </c>
      <c r="J69" s="62"/>
      <c r="K69" s="63"/>
      <c r="M69" s="64"/>
      <c r="N69" s="46"/>
    </row>
    <row r="70" spans="1:14" ht="29" customHeight="1" x14ac:dyDescent="0.35">
      <c r="A70" s="51">
        <v>24</v>
      </c>
      <c r="B70" s="52" t="s">
        <v>68</v>
      </c>
      <c r="C70" s="53" t="s">
        <v>67</v>
      </c>
      <c r="D70" s="48">
        <v>32219.200000000001</v>
      </c>
      <c r="E70" s="74">
        <v>5</v>
      </c>
      <c r="F70" s="3"/>
      <c r="G70" s="48" t="str">
        <f>IF(F70="","",ROUND(E70*TRUNC(F70,2),2))</f>
        <v/>
      </c>
      <c r="H70" s="49" t="str">
        <f>IF(F70="","Attenzione prezzo non valorizzato!",IF(F70&gt;D70,"Attenzione prezzo offerto superiore alla BdA!",""))</f>
        <v>Attenzione prezzo non valorizzato!</v>
      </c>
      <c r="I70" s="78"/>
      <c r="J70" s="78"/>
      <c r="K70" s="78"/>
    </row>
    <row r="71" spans="1:14" ht="43.5" customHeight="1" x14ac:dyDescent="0.35">
      <c r="A71" s="51">
        <v>25</v>
      </c>
      <c r="B71" s="52" t="s">
        <v>69</v>
      </c>
      <c r="C71" s="53" t="s">
        <v>70</v>
      </c>
      <c r="D71" s="76">
        <v>52654.400000000001</v>
      </c>
      <c r="E71" s="74">
        <v>9</v>
      </c>
      <c r="F71" s="3"/>
      <c r="G71" s="48" t="str">
        <f t="shared" ref="G71:G72" si="8">IF(F71="","",ROUND(E71*TRUNC(F71,2),2))</f>
        <v/>
      </c>
      <c r="H71" s="49" t="str">
        <f>IF(F71="","Attenzione prezzo non valorizzato!",IF(F71&gt;D71,"Attenzione prezzo offerto superiore alla BdA!",""))</f>
        <v>Attenzione prezzo non valorizzato!</v>
      </c>
      <c r="J71" s="97"/>
      <c r="K71" s="97"/>
    </row>
    <row r="72" spans="1:14" ht="29" x14ac:dyDescent="0.35">
      <c r="A72" s="51">
        <v>26</v>
      </c>
      <c r="B72" s="52" t="s">
        <v>73</v>
      </c>
      <c r="C72" s="53" t="s">
        <v>71</v>
      </c>
      <c r="D72" s="48">
        <v>781.34</v>
      </c>
      <c r="E72" s="74">
        <v>6</v>
      </c>
      <c r="F72" s="3"/>
      <c r="G72" s="48" t="str">
        <f t="shared" si="8"/>
        <v/>
      </c>
      <c r="H72" s="49" t="str">
        <f>IF(F72="","Attenzione prezzo non valorizzato!",IF(F72&gt;D72,"Attenzione prezzo offerto superiore alla BdA!",""))</f>
        <v>Attenzione prezzo non valorizzato!</v>
      </c>
      <c r="I72" s="78"/>
      <c r="J72" s="78"/>
      <c r="K72" s="78"/>
    </row>
    <row r="73" spans="1:14" x14ac:dyDescent="0.35">
      <c r="C73" s="63"/>
      <c r="G73" s="10">
        <f>SUM(G70:G72)</f>
        <v>0</v>
      </c>
      <c r="H73" s="11" t="s">
        <v>40</v>
      </c>
    </row>
    <row r="75" spans="1:14" x14ac:dyDescent="0.35">
      <c r="C75" s="57" t="s">
        <v>117</v>
      </c>
      <c r="E75" s="8"/>
    </row>
    <row r="76" spans="1:14" x14ac:dyDescent="0.35">
      <c r="A76" s="71" t="s">
        <v>77</v>
      </c>
      <c r="B76" s="59" t="s">
        <v>78</v>
      </c>
      <c r="C76" s="60" t="s">
        <v>0</v>
      </c>
      <c r="D76" s="60" t="s">
        <v>60</v>
      </c>
      <c r="E76" s="61" t="s">
        <v>147</v>
      </c>
      <c r="F76" s="60" t="s">
        <v>79</v>
      </c>
      <c r="G76" s="60" t="s">
        <v>80</v>
      </c>
      <c r="H76" s="60" t="s">
        <v>112</v>
      </c>
      <c r="J76" s="62"/>
      <c r="K76" s="63"/>
      <c r="M76" s="64"/>
      <c r="N76" s="46"/>
    </row>
    <row r="77" spans="1:14" ht="29" x14ac:dyDescent="0.35">
      <c r="A77" s="51">
        <v>27</v>
      </c>
      <c r="B77" s="73" t="s">
        <v>81</v>
      </c>
      <c r="C77" s="53" t="s">
        <v>141</v>
      </c>
      <c r="D77" s="48">
        <v>204.06</v>
      </c>
      <c r="E77" s="74">
        <v>519</v>
      </c>
      <c r="F77" s="3"/>
      <c r="G77" s="48" t="str">
        <f>IF(F77="","",ROUND(E77*TRUNC(F77,2),2))</f>
        <v/>
      </c>
      <c r="H77" s="49" t="str">
        <f t="shared" ref="H77:H87" si="9">IF(F77="","Attenzione prezzo non valorizzato!",IF(F77&gt;D77,"Attenzione prezzo offerto superiore alla BdA!",""))</f>
        <v>Attenzione prezzo non valorizzato!</v>
      </c>
    </row>
    <row r="78" spans="1:14" ht="29" x14ac:dyDescent="0.35">
      <c r="A78" s="51">
        <v>28</v>
      </c>
      <c r="B78" s="73" t="s">
        <v>82</v>
      </c>
      <c r="C78" s="53" t="s">
        <v>142</v>
      </c>
      <c r="D78" s="48">
        <v>239.59</v>
      </c>
      <c r="E78" s="74">
        <v>1126</v>
      </c>
      <c r="F78" s="3"/>
      <c r="G78" s="48" t="str">
        <f t="shared" ref="G78:G87" si="10">IF(F78="","",ROUND(E78*TRUNC(F78,2),2))</f>
        <v/>
      </c>
      <c r="H78" s="49" t="str">
        <f t="shared" si="9"/>
        <v>Attenzione prezzo non valorizzato!</v>
      </c>
    </row>
    <row r="79" spans="1:14" ht="29" x14ac:dyDescent="0.35">
      <c r="A79" s="51">
        <v>29</v>
      </c>
      <c r="B79" s="73" t="s">
        <v>83</v>
      </c>
      <c r="C79" s="53" t="s">
        <v>143</v>
      </c>
      <c r="D79" s="48">
        <v>270.58999999999997</v>
      </c>
      <c r="E79" s="74">
        <v>837</v>
      </c>
      <c r="F79" s="3"/>
      <c r="G79" s="48" t="str">
        <f t="shared" si="10"/>
        <v/>
      </c>
      <c r="H79" s="49" t="str">
        <f t="shared" si="9"/>
        <v>Attenzione prezzo non valorizzato!</v>
      </c>
    </row>
    <row r="80" spans="1:14" ht="43.5" customHeight="1" x14ac:dyDescent="0.35">
      <c r="A80" s="51">
        <v>30</v>
      </c>
      <c r="B80" s="73" t="s">
        <v>84</v>
      </c>
      <c r="C80" s="53" t="s">
        <v>41</v>
      </c>
      <c r="D80" s="48">
        <v>629.36</v>
      </c>
      <c r="E80" s="74">
        <v>67</v>
      </c>
      <c r="F80" s="3"/>
      <c r="G80" s="48" t="str">
        <f t="shared" si="10"/>
        <v/>
      </c>
      <c r="H80" s="49" t="str">
        <f t="shared" si="9"/>
        <v>Attenzione prezzo non valorizzato!</v>
      </c>
    </row>
    <row r="81" spans="1:14" ht="43.5" customHeight="1" x14ac:dyDescent="0.35">
      <c r="A81" s="51">
        <v>31</v>
      </c>
      <c r="B81" s="73" t="s">
        <v>85</v>
      </c>
      <c r="C81" s="53" t="s">
        <v>42</v>
      </c>
      <c r="D81" s="48">
        <v>881.31</v>
      </c>
      <c r="E81" s="74">
        <v>67</v>
      </c>
      <c r="F81" s="3"/>
      <c r="G81" s="48" t="str">
        <f t="shared" si="10"/>
        <v/>
      </c>
      <c r="H81" s="49" t="str">
        <f t="shared" si="9"/>
        <v>Attenzione prezzo non valorizzato!</v>
      </c>
    </row>
    <row r="82" spans="1:14" ht="43.5" customHeight="1" x14ac:dyDescent="0.35">
      <c r="A82" s="51">
        <v>32</v>
      </c>
      <c r="B82" s="73" t="s">
        <v>86</v>
      </c>
      <c r="C82" s="53" t="s">
        <v>43</v>
      </c>
      <c r="D82" s="48">
        <v>1187.72</v>
      </c>
      <c r="E82" s="74">
        <v>50</v>
      </c>
      <c r="F82" s="3"/>
      <c r="G82" s="48" t="str">
        <f t="shared" si="10"/>
        <v/>
      </c>
      <c r="H82" s="49" t="str">
        <f t="shared" si="9"/>
        <v>Attenzione prezzo non valorizzato!</v>
      </c>
    </row>
    <row r="83" spans="1:14" ht="29" x14ac:dyDescent="0.35">
      <c r="A83" s="51">
        <v>33</v>
      </c>
      <c r="B83" s="73" t="s">
        <v>87</v>
      </c>
      <c r="C83" s="53" t="s">
        <v>44</v>
      </c>
      <c r="D83" s="48">
        <v>228.43</v>
      </c>
      <c r="E83" s="74">
        <v>110</v>
      </c>
      <c r="F83" s="3"/>
      <c r="G83" s="48" t="str">
        <f t="shared" si="10"/>
        <v/>
      </c>
      <c r="H83" s="49" t="str">
        <f t="shared" si="9"/>
        <v>Attenzione prezzo non valorizzato!</v>
      </c>
    </row>
    <row r="84" spans="1:14" ht="42.5" customHeight="1" x14ac:dyDescent="0.35">
      <c r="A84" s="51">
        <v>34</v>
      </c>
      <c r="B84" s="73" t="s">
        <v>88</v>
      </c>
      <c r="C84" s="53" t="s">
        <v>74</v>
      </c>
      <c r="D84" s="48">
        <v>863.86</v>
      </c>
      <c r="E84" s="74">
        <v>42</v>
      </c>
      <c r="F84" s="3"/>
      <c r="G84" s="48" t="str">
        <f t="shared" si="10"/>
        <v/>
      </c>
      <c r="H84" s="49" t="str">
        <f t="shared" si="9"/>
        <v>Attenzione prezzo non valorizzato!</v>
      </c>
    </row>
    <row r="85" spans="1:14" x14ac:dyDescent="0.35">
      <c r="A85" s="51">
        <v>35</v>
      </c>
      <c r="B85" s="73" t="s">
        <v>126</v>
      </c>
      <c r="C85" s="53" t="s">
        <v>45</v>
      </c>
      <c r="D85" s="48">
        <v>168.06</v>
      </c>
      <c r="E85" s="74">
        <v>584</v>
      </c>
      <c r="F85" s="3"/>
      <c r="G85" s="48" t="str">
        <f t="shared" si="10"/>
        <v/>
      </c>
      <c r="H85" s="49" t="str">
        <f t="shared" si="9"/>
        <v>Attenzione prezzo non valorizzato!</v>
      </c>
    </row>
    <row r="86" spans="1:14" x14ac:dyDescent="0.35">
      <c r="A86" s="93">
        <v>36</v>
      </c>
      <c r="B86" s="94" t="s">
        <v>89</v>
      </c>
      <c r="C86" s="95" t="s">
        <v>46</v>
      </c>
      <c r="D86" s="91">
        <v>185.69</v>
      </c>
      <c r="E86" s="96">
        <v>44</v>
      </c>
      <c r="F86" s="3"/>
      <c r="G86" s="48" t="str">
        <f t="shared" si="10"/>
        <v/>
      </c>
      <c r="H86" s="49" t="str">
        <f t="shared" si="9"/>
        <v>Attenzione prezzo non valorizzato!</v>
      </c>
      <c r="I86" s="92"/>
      <c r="J86" s="68"/>
    </row>
    <row r="87" spans="1:14" x14ac:dyDescent="0.35">
      <c r="A87" s="51">
        <v>37</v>
      </c>
      <c r="B87" s="52" t="s">
        <v>90</v>
      </c>
      <c r="C87" s="53" t="s">
        <v>47</v>
      </c>
      <c r="D87" s="48">
        <v>36.520000000000003</v>
      </c>
      <c r="E87" s="74">
        <v>2386</v>
      </c>
      <c r="F87" s="3"/>
      <c r="G87" s="48" t="str">
        <f t="shared" si="10"/>
        <v/>
      </c>
      <c r="H87" s="49" t="str">
        <f t="shared" si="9"/>
        <v>Attenzione prezzo non valorizzato!</v>
      </c>
      <c r="I87" s="92"/>
    </row>
    <row r="88" spans="1:14" x14ac:dyDescent="0.35">
      <c r="A88" s="88"/>
      <c r="C88" s="89"/>
      <c r="D88" s="40"/>
      <c r="F88" s="40"/>
      <c r="G88" s="10">
        <f>SUM(G77:G87)</f>
        <v>0</v>
      </c>
      <c r="H88" s="11" t="s">
        <v>108</v>
      </c>
      <c r="I88" s="90"/>
    </row>
    <row r="89" spans="1:14" x14ac:dyDescent="0.35">
      <c r="D89" s="40"/>
      <c r="F89" s="40"/>
      <c r="G89" s="40"/>
      <c r="I89" s="46"/>
    </row>
    <row r="90" spans="1:14" x14ac:dyDescent="0.35">
      <c r="C90" s="57" t="s">
        <v>119</v>
      </c>
      <c r="E90" s="8"/>
    </row>
    <row r="91" spans="1:14" x14ac:dyDescent="0.35">
      <c r="A91" s="71" t="s">
        <v>77</v>
      </c>
      <c r="B91" s="72" t="s">
        <v>78</v>
      </c>
      <c r="C91" s="60" t="s">
        <v>0</v>
      </c>
      <c r="D91" s="60" t="s">
        <v>60</v>
      </c>
      <c r="E91" s="61" t="s">
        <v>147</v>
      </c>
      <c r="F91" s="60" t="s">
        <v>140</v>
      </c>
      <c r="G91" s="60" t="s">
        <v>150</v>
      </c>
      <c r="H91" s="60" t="s">
        <v>112</v>
      </c>
      <c r="J91" s="62"/>
      <c r="K91" s="63"/>
      <c r="M91" s="64"/>
      <c r="N91" s="46"/>
    </row>
    <row r="92" spans="1:14" ht="44" customHeight="1" x14ac:dyDescent="0.35">
      <c r="A92" s="51">
        <v>38</v>
      </c>
      <c r="B92" s="52" t="s">
        <v>91</v>
      </c>
      <c r="C92" s="53" t="s">
        <v>129</v>
      </c>
      <c r="D92" s="69">
        <v>1.89E-2</v>
      </c>
      <c r="E92" s="87">
        <v>8.9499999999999996E-2</v>
      </c>
      <c r="F92" s="4"/>
      <c r="G92" s="48" t="str">
        <f>IF(F92="","",ROUND(E92*TRUNC(F92,5)*(D128)*36,2))</f>
        <v/>
      </c>
      <c r="H92" s="49" t="str">
        <f>IF(F92="","Attenzione prezzo non valorizzato!",IF(F92&gt;D92,"Attenzione prezzo offerto superiore alla BdA!",""))</f>
        <v>Attenzione prezzo non valorizzato!</v>
      </c>
      <c r="I92" s="77"/>
      <c r="K92" s="84"/>
      <c r="L92" s="84"/>
      <c r="M92" s="85"/>
    </row>
    <row r="93" spans="1:14" ht="44" customHeight="1" x14ac:dyDescent="0.35">
      <c r="A93" s="51">
        <v>39</v>
      </c>
      <c r="B93" s="52" t="s">
        <v>92</v>
      </c>
      <c r="C93" s="53" t="s">
        <v>130</v>
      </c>
      <c r="D93" s="69">
        <v>1.8689999999999998E-2</v>
      </c>
      <c r="E93" s="87">
        <v>7.0900000000000005E-2</v>
      </c>
      <c r="F93" s="4"/>
      <c r="G93" s="48" t="str">
        <f>IF(F93="","",ROUND(E93*TRUNC(F93,5)*(D128)*36,2))</f>
        <v/>
      </c>
      <c r="H93" s="49" t="str">
        <f>IF(F93="","Attenzione prezzo non valorizzato!",IF(F93&gt;D93,"Attenzione prezzo offerto superiore alla BdA!",""))</f>
        <v>Attenzione prezzo non valorizzato!</v>
      </c>
      <c r="I93" s="86"/>
      <c r="K93" s="142"/>
      <c r="L93" s="142"/>
      <c r="M93" s="142"/>
    </row>
    <row r="94" spans="1:14" ht="44" customHeight="1" x14ac:dyDescent="0.35">
      <c r="A94" s="51">
        <v>40</v>
      </c>
      <c r="B94" s="52" t="s">
        <v>93</v>
      </c>
      <c r="C94" s="53" t="s">
        <v>131</v>
      </c>
      <c r="D94" s="69">
        <v>2.1480000000000003E-2</v>
      </c>
      <c r="E94" s="87">
        <v>0.16220000000000001</v>
      </c>
      <c r="F94" s="4"/>
      <c r="G94" s="48" t="str">
        <f>IF(F94="","",ROUND(E94*TRUNC(F94,5)*(D128)*36,2))</f>
        <v/>
      </c>
      <c r="H94" s="49" t="str">
        <f>IF(F94="","Attenzione prezzo non valorizzato!",IF(F94&gt;D94,"Attenzione prezzo offerto superiore alla BdA!",""))</f>
        <v>Attenzione prezzo non valorizzato!</v>
      </c>
      <c r="I94" s="86"/>
      <c r="K94" s="142"/>
      <c r="L94" s="142"/>
      <c r="M94" s="142"/>
    </row>
    <row r="95" spans="1:14" ht="44" customHeight="1" x14ac:dyDescent="0.35">
      <c r="A95" s="51">
        <v>41</v>
      </c>
      <c r="B95" s="52" t="s">
        <v>94</v>
      </c>
      <c r="C95" s="53" t="s">
        <v>48</v>
      </c>
      <c r="D95" s="69">
        <v>1.933E-2</v>
      </c>
      <c r="E95" s="87">
        <v>0.24759999999999999</v>
      </c>
      <c r="F95" s="4"/>
      <c r="G95" s="48" t="str">
        <f>IF(F95="","",ROUND(E95*TRUNC(F95,5)*(D129)*36,2))</f>
        <v/>
      </c>
      <c r="H95" s="49" t="str">
        <f>IF(F95="","Attenzione prezzo non valorizzato!",IF(F95&gt;D95,"Attenzione prezzo offerto superiore alla BdA!",""))</f>
        <v>Attenzione prezzo non valorizzato!</v>
      </c>
      <c r="I95" s="77"/>
      <c r="K95" s="142"/>
      <c r="L95" s="142"/>
      <c r="M95" s="142"/>
    </row>
    <row r="96" spans="1:14" x14ac:dyDescent="0.35">
      <c r="E96" s="37"/>
      <c r="G96" s="10">
        <f>SUM(G92:G95)</f>
        <v>0</v>
      </c>
      <c r="H96" s="11" t="s">
        <v>104</v>
      </c>
      <c r="I96" s="75"/>
      <c r="J96" s="68"/>
    </row>
    <row r="97" spans="1:14" x14ac:dyDescent="0.35">
      <c r="E97" s="37"/>
      <c r="G97" s="40"/>
      <c r="I97" s="46"/>
      <c r="K97" s="83"/>
    </row>
    <row r="98" spans="1:14" x14ac:dyDescent="0.35">
      <c r="E98" s="37"/>
      <c r="G98" s="40"/>
      <c r="I98" s="46"/>
    </row>
    <row r="99" spans="1:14" x14ac:dyDescent="0.35">
      <c r="C99" s="57" t="s">
        <v>120</v>
      </c>
      <c r="E99" s="8"/>
    </row>
    <row r="100" spans="1:14" x14ac:dyDescent="0.35">
      <c r="A100" s="71" t="s">
        <v>77</v>
      </c>
      <c r="B100" s="72" t="s">
        <v>78</v>
      </c>
      <c r="C100" s="60" t="s">
        <v>0</v>
      </c>
      <c r="D100" s="60" t="s">
        <v>60</v>
      </c>
      <c r="E100" s="61" t="s">
        <v>147</v>
      </c>
      <c r="F100" s="60" t="s">
        <v>140</v>
      </c>
      <c r="G100" s="60" t="s">
        <v>150</v>
      </c>
      <c r="H100" s="60" t="s">
        <v>112</v>
      </c>
      <c r="J100" s="62"/>
      <c r="K100" s="63"/>
      <c r="M100" s="64"/>
      <c r="N100" s="46"/>
    </row>
    <row r="101" spans="1:14" x14ac:dyDescent="0.35">
      <c r="A101" s="51">
        <v>42</v>
      </c>
      <c r="B101" s="52" t="s">
        <v>95</v>
      </c>
      <c r="C101" s="80" t="s">
        <v>128</v>
      </c>
      <c r="D101" s="81">
        <v>0.01</v>
      </c>
      <c r="E101" s="82">
        <v>770495.19</v>
      </c>
      <c r="F101" s="4"/>
      <c r="G101" s="76" t="str">
        <f>IF(F101="","",ROUND((E101*(TRUNC(F101,5)+ROUND(AVERAGE(TRUNC(F92,5),TRUNC(F93,5),TRUNC(F94,5)),5))*36),2))</f>
        <v/>
      </c>
      <c r="H101" s="49" t="str">
        <f>IF(F101="","Attenzione prezzo non valorizzato!",IF(F101&gt;D101,"Attenzione prezzo offerto superiore alla BdA!",""))</f>
        <v>Attenzione prezzo non valorizzato!</v>
      </c>
      <c r="I101" s="77"/>
      <c r="K101" s="78"/>
      <c r="L101" s="79"/>
    </row>
    <row r="102" spans="1:14" x14ac:dyDescent="0.35">
      <c r="E102" s="37"/>
      <c r="G102" s="10">
        <f>SUM(G101)</f>
        <v>0</v>
      </c>
      <c r="H102" s="11" t="s">
        <v>49</v>
      </c>
      <c r="I102" s="75"/>
      <c r="J102" s="68"/>
    </row>
    <row r="103" spans="1:14" x14ac:dyDescent="0.35">
      <c r="E103" s="37"/>
      <c r="G103" s="40"/>
      <c r="I103" s="46"/>
    </row>
    <row r="104" spans="1:14" x14ac:dyDescent="0.35">
      <c r="C104" s="57" t="s">
        <v>121</v>
      </c>
      <c r="E104" s="8"/>
    </row>
    <row r="105" spans="1:14" x14ac:dyDescent="0.35">
      <c r="A105" s="71" t="s">
        <v>77</v>
      </c>
      <c r="B105" s="72" t="s">
        <v>78</v>
      </c>
      <c r="C105" s="60" t="s">
        <v>0</v>
      </c>
      <c r="D105" s="60" t="s">
        <v>60</v>
      </c>
      <c r="E105" s="61" t="s">
        <v>147</v>
      </c>
      <c r="F105" s="60" t="s">
        <v>79</v>
      </c>
      <c r="G105" s="60" t="s">
        <v>80</v>
      </c>
      <c r="H105" s="60" t="s">
        <v>112</v>
      </c>
      <c r="J105" s="62"/>
      <c r="K105" s="63"/>
      <c r="M105" s="64"/>
      <c r="N105" s="46"/>
    </row>
    <row r="106" spans="1:14" x14ac:dyDescent="0.35">
      <c r="A106" s="51">
        <v>43</v>
      </c>
      <c r="B106" s="73" t="s">
        <v>96</v>
      </c>
      <c r="C106" s="53" t="s">
        <v>50</v>
      </c>
      <c r="D106" s="48">
        <v>45.33</v>
      </c>
      <c r="E106" s="74">
        <v>192</v>
      </c>
      <c r="F106" s="3"/>
      <c r="G106" s="48" t="str">
        <f>IF(F106="","",ROUND(E106*TRUNC(F106,2),2))</f>
        <v/>
      </c>
      <c r="H106" s="49" t="str">
        <f t="shared" ref="H106:H112" si="11">IF(F106="","Attenzione prezzo non valorizzato!",IF(F106&gt;D106,"Attenzione prezzo offerto superiore alla BdA!",""))</f>
        <v>Attenzione prezzo non valorizzato!</v>
      </c>
      <c r="I106" s="50"/>
    </row>
    <row r="107" spans="1:14" ht="29.5" customHeight="1" x14ac:dyDescent="0.35">
      <c r="A107" s="51">
        <v>44</v>
      </c>
      <c r="B107" s="73" t="s">
        <v>97</v>
      </c>
      <c r="C107" s="53" t="s">
        <v>51</v>
      </c>
      <c r="D107" s="48">
        <v>37.99</v>
      </c>
      <c r="E107" s="74">
        <v>3731</v>
      </c>
      <c r="F107" s="3"/>
      <c r="G107" s="48" t="str">
        <f t="shared" ref="G107:G112" si="12">IF(F107="","",ROUND(E107*TRUNC(F107,2),2))</f>
        <v/>
      </c>
      <c r="H107" s="49" t="str">
        <f t="shared" si="11"/>
        <v>Attenzione prezzo non valorizzato!</v>
      </c>
      <c r="I107" s="50"/>
    </row>
    <row r="108" spans="1:14" ht="29.5" customHeight="1" x14ac:dyDescent="0.35">
      <c r="A108" s="51">
        <v>45</v>
      </c>
      <c r="B108" s="73" t="s">
        <v>98</v>
      </c>
      <c r="C108" s="53" t="s">
        <v>52</v>
      </c>
      <c r="D108" s="48">
        <v>35.67</v>
      </c>
      <c r="E108" s="74">
        <v>3969</v>
      </c>
      <c r="F108" s="3"/>
      <c r="G108" s="48" t="str">
        <f t="shared" si="12"/>
        <v/>
      </c>
      <c r="H108" s="49" t="str">
        <f t="shared" si="11"/>
        <v>Attenzione prezzo non valorizzato!</v>
      </c>
      <c r="I108" s="50"/>
    </row>
    <row r="109" spans="1:14" ht="29.5" customHeight="1" x14ac:dyDescent="0.35">
      <c r="A109" s="51">
        <v>46</v>
      </c>
      <c r="B109" s="73" t="s">
        <v>99</v>
      </c>
      <c r="C109" s="53" t="s">
        <v>53</v>
      </c>
      <c r="D109" s="48">
        <v>30.97</v>
      </c>
      <c r="E109" s="74">
        <v>6932</v>
      </c>
      <c r="F109" s="3"/>
      <c r="G109" s="48" t="str">
        <f t="shared" si="12"/>
        <v/>
      </c>
      <c r="H109" s="49" t="str">
        <f t="shared" si="11"/>
        <v>Attenzione prezzo non valorizzato!</v>
      </c>
      <c r="I109" s="50"/>
    </row>
    <row r="110" spans="1:14" x14ac:dyDescent="0.35">
      <c r="A110" s="51">
        <v>47</v>
      </c>
      <c r="B110" s="73" t="s">
        <v>100</v>
      </c>
      <c r="C110" s="53" t="s">
        <v>54</v>
      </c>
      <c r="D110" s="48">
        <v>546</v>
      </c>
      <c r="E110" s="74">
        <v>68</v>
      </c>
      <c r="F110" s="3"/>
      <c r="G110" s="48" t="str">
        <f t="shared" si="12"/>
        <v/>
      </c>
      <c r="H110" s="49" t="str">
        <f t="shared" si="11"/>
        <v>Attenzione prezzo non valorizzato!</v>
      </c>
      <c r="I110" s="50"/>
      <c r="J110" s="9"/>
    </row>
    <row r="111" spans="1:14" ht="29" customHeight="1" x14ac:dyDescent="0.35">
      <c r="A111" s="51">
        <v>48</v>
      </c>
      <c r="B111" s="73" t="s">
        <v>101</v>
      </c>
      <c r="C111" s="53" t="s">
        <v>55</v>
      </c>
      <c r="D111" s="48">
        <v>456</v>
      </c>
      <c r="E111" s="74">
        <v>96</v>
      </c>
      <c r="F111" s="3"/>
      <c r="G111" s="48" t="str">
        <f t="shared" si="12"/>
        <v/>
      </c>
      <c r="H111" s="49" t="str">
        <f t="shared" si="11"/>
        <v>Attenzione prezzo non valorizzato!</v>
      </c>
      <c r="I111" s="50"/>
      <c r="J111" s="9"/>
    </row>
    <row r="112" spans="1:14" ht="29" customHeight="1" x14ac:dyDescent="0.35">
      <c r="A112" s="51">
        <v>49</v>
      </c>
      <c r="B112" s="73" t="s">
        <v>102</v>
      </c>
      <c r="C112" s="53" t="s">
        <v>56</v>
      </c>
      <c r="D112" s="48">
        <v>810</v>
      </c>
      <c r="E112" s="74">
        <v>96</v>
      </c>
      <c r="F112" s="3"/>
      <c r="G112" s="48" t="str">
        <f t="shared" si="12"/>
        <v/>
      </c>
      <c r="H112" s="49" t="str">
        <f t="shared" si="11"/>
        <v>Attenzione prezzo non valorizzato!</v>
      </c>
      <c r="I112" s="50"/>
      <c r="J112" s="9"/>
    </row>
    <row r="113" spans="1:18" x14ac:dyDescent="0.35">
      <c r="C113" s="63"/>
      <c r="D113" s="63"/>
      <c r="F113" s="63"/>
      <c r="G113" s="10">
        <f>SUM(G106:G112)</f>
        <v>0</v>
      </c>
      <c r="H113" s="11" t="s">
        <v>57</v>
      </c>
      <c r="I113" s="46"/>
      <c r="J113" s="68"/>
    </row>
    <row r="114" spans="1:18" x14ac:dyDescent="0.35">
      <c r="C114" s="44"/>
      <c r="D114" s="68"/>
      <c r="F114" s="68"/>
    </row>
    <row r="115" spans="1:18" x14ac:dyDescent="0.35">
      <c r="C115" s="57" t="s">
        <v>122</v>
      </c>
      <c r="E115" s="8"/>
    </row>
    <row r="116" spans="1:18" x14ac:dyDescent="0.35">
      <c r="A116" s="71" t="s">
        <v>77</v>
      </c>
      <c r="B116" s="72" t="s">
        <v>78</v>
      </c>
      <c r="C116" s="60" t="s">
        <v>0</v>
      </c>
      <c r="D116" s="60" t="s">
        <v>60</v>
      </c>
      <c r="E116" s="61" t="s">
        <v>148</v>
      </c>
      <c r="F116" s="60" t="s">
        <v>139</v>
      </c>
      <c r="G116" s="60" t="s">
        <v>150</v>
      </c>
      <c r="H116" s="60" t="s">
        <v>112</v>
      </c>
      <c r="J116" s="62"/>
      <c r="K116" s="63"/>
      <c r="M116" s="64"/>
      <c r="N116" s="46"/>
    </row>
    <row r="117" spans="1:18" x14ac:dyDescent="0.35">
      <c r="A117" s="51">
        <v>50</v>
      </c>
      <c r="B117" s="52" t="s">
        <v>103</v>
      </c>
      <c r="C117" s="53" t="s">
        <v>58</v>
      </c>
      <c r="D117" s="69">
        <v>0</v>
      </c>
      <c r="E117" s="70">
        <v>1499483.89</v>
      </c>
      <c r="F117" s="4"/>
      <c r="G117" s="48" t="str">
        <f>IF(F117="","",IF(F117="",0,ROUND(E117*(1-TRUNC(F117,5)),2)))</f>
        <v/>
      </c>
      <c r="H117" s="49" t="str">
        <f>IF(F117="","Attenzione prezzo non valorizzato!","")</f>
        <v>Attenzione prezzo non valorizzato!</v>
      </c>
    </row>
    <row r="118" spans="1:18" x14ac:dyDescent="0.35">
      <c r="G118" s="10">
        <f>TRUNC(SUM(G117),2)</f>
        <v>0</v>
      </c>
      <c r="H118" s="11" t="s">
        <v>75</v>
      </c>
      <c r="I118" s="50"/>
      <c r="J118" s="56"/>
    </row>
    <row r="121" spans="1:18" x14ac:dyDescent="0.35">
      <c r="C121" s="57" t="s">
        <v>123</v>
      </c>
      <c r="E121" s="8"/>
    </row>
    <row r="122" spans="1:18" x14ac:dyDescent="0.35">
      <c r="A122" s="58" t="s">
        <v>77</v>
      </c>
      <c r="B122" s="59" t="s">
        <v>78</v>
      </c>
      <c r="C122" s="60" t="s">
        <v>0</v>
      </c>
      <c r="D122" s="60" t="s">
        <v>60</v>
      </c>
      <c r="E122" s="61" t="s">
        <v>149</v>
      </c>
      <c r="F122" s="60" t="s">
        <v>139</v>
      </c>
      <c r="G122" s="60" t="s">
        <v>151</v>
      </c>
      <c r="H122" s="60" t="s">
        <v>112</v>
      </c>
      <c r="J122" s="62"/>
      <c r="K122" s="63"/>
      <c r="M122" s="64"/>
      <c r="N122" s="46"/>
    </row>
    <row r="123" spans="1:18" x14ac:dyDescent="0.35">
      <c r="A123" s="51">
        <v>51</v>
      </c>
      <c r="B123" s="52" t="s">
        <v>110</v>
      </c>
      <c r="C123" s="53" t="s">
        <v>125</v>
      </c>
      <c r="D123" s="65"/>
      <c r="E123" s="55">
        <f>ROUND(D130*20%*65%,2)</f>
        <v>0</v>
      </c>
      <c r="F123" s="66"/>
      <c r="G123" s="48">
        <f>E123</f>
        <v>0</v>
      </c>
      <c r="H123" s="67"/>
      <c r="I123" s="68"/>
    </row>
    <row r="124" spans="1:18" ht="29" x14ac:dyDescent="0.35">
      <c r="A124" s="51">
        <v>52</v>
      </c>
      <c r="B124" s="52" t="s">
        <v>111</v>
      </c>
      <c r="C124" s="53" t="s">
        <v>134</v>
      </c>
      <c r="D124" s="54">
        <v>0</v>
      </c>
      <c r="E124" s="55">
        <f>ROUND(D130*20%*35%,2)</f>
        <v>0</v>
      </c>
      <c r="F124" s="5"/>
      <c r="G124" s="48" t="str">
        <f>IF(F124="","",ROUND(E124*(1-TRUNC(F124,5)),2))</f>
        <v/>
      </c>
      <c r="H124" s="49" t="str">
        <f>IF(F124="","Attenzione prezzo non valorizzato!","")</f>
        <v>Attenzione prezzo non valorizzato!</v>
      </c>
      <c r="I124" s="50"/>
      <c r="J124" s="47"/>
      <c r="L124" s="14"/>
    </row>
    <row r="125" spans="1:18" x14ac:dyDescent="0.35">
      <c r="G125" s="10">
        <f>TRUNC(SUM(G123:G124),2)</f>
        <v>0</v>
      </c>
      <c r="H125" s="11" t="s">
        <v>59</v>
      </c>
      <c r="I125" s="12"/>
      <c r="J125" s="13"/>
    </row>
    <row r="126" spans="1:18" x14ac:dyDescent="0.35">
      <c r="G126" s="14"/>
      <c r="H126" s="14"/>
    </row>
    <row r="127" spans="1:18" x14ac:dyDescent="0.35">
      <c r="C127" s="15" t="s">
        <v>106</v>
      </c>
      <c r="D127" s="16" t="s">
        <v>157</v>
      </c>
      <c r="E127" s="17"/>
      <c r="F127" s="18"/>
      <c r="G127" s="14"/>
      <c r="J127" s="19"/>
      <c r="K127" s="13"/>
      <c r="L127" s="19"/>
      <c r="M127" s="19"/>
      <c r="N127" s="19"/>
      <c r="O127" s="19"/>
      <c r="P127" s="19"/>
      <c r="Q127" s="19"/>
      <c r="R127" s="19"/>
    </row>
    <row r="128" spans="1:18" ht="29" x14ac:dyDescent="0.35">
      <c r="C128" s="20" t="s">
        <v>105</v>
      </c>
      <c r="D128" s="21">
        <f>G66</f>
        <v>0</v>
      </c>
      <c r="E128" s="17"/>
      <c r="F128" s="18"/>
      <c r="J128" s="19"/>
      <c r="K128" s="13"/>
      <c r="L128" s="19"/>
      <c r="M128" s="19"/>
      <c r="N128" s="19"/>
      <c r="O128" s="19"/>
      <c r="P128" s="19"/>
      <c r="Q128" s="19"/>
      <c r="R128" s="19"/>
    </row>
    <row r="129" spans="3:18" ht="29" x14ac:dyDescent="0.35">
      <c r="C129" s="20" t="s">
        <v>145</v>
      </c>
      <c r="D129" s="22">
        <f>G73</f>
        <v>0</v>
      </c>
      <c r="E129" s="17"/>
      <c r="F129" s="18"/>
      <c r="J129" s="19"/>
      <c r="K129" s="13"/>
      <c r="L129" s="19"/>
      <c r="M129" s="19"/>
      <c r="N129" s="19"/>
      <c r="O129" s="19"/>
      <c r="P129" s="19"/>
      <c r="Q129" s="19"/>
      <c r="R129" s="19"/>
    </row>
    <row r="130" spans="3:18" ht="29" x14ac:dyDescent="0.35">
      <c r="C130" s="20" t="s">
        <v>146</v>
      </c>
      <c r="D130" s="22">
        <f>SUM(G77:G86)+G118</f>
        <v>0</v>
      </c>
      <c r="E130" s="23"/>
      <c r="F130" s="24"/>
      <c r="G130" s="25"/>
      <c r="J130" s="19"/>
      <c r="K130" s="13"/>
      <c r="L130" s="19"/>
      <c r="M130" s="19"/>
      <c r="N130" s="19"/>
      <c r="O130" s="19"/>
      <c r="P130" s="19"/>
      <c r="Q130" s="19"/>
      <c r="R130" s="19"/>
    </row>
    <row r="131" spans="3:18" x14ac:dyDescent="0.35">
      <c r="C131" s="26"/>
      <c r="D131" s="27"/>
      <c r="E131" s="17"/>
      <c r="F131" s="28"/>
      <c r="J131" s="19"/>
      <c r="K131" s="13"/>
      <c r="L131" s="19"/>
      <c r="M131" s="19"/>
      <c r="N131" s="19"/>
      <c r="O131" s="19"/>
      <c r="P131" s="19"/>
      <c r="Q131" s="19"/>
      <c r="R131" s="19"/>
    </row>
    <row r="132" spans="3:18" x14ac:dyDescent="0.35">
      <c r="D132" s="18"/>
      <c r="E132" s="17"/>
      <c r="F132" s="18"/>
      <c r="J132" s="19"/>
      <c r="K132" s="13"/>
      <c r="L132" s="19"/>
      <c r="M132" s="19"/>
      <c r="N132" s="19"/>
      <c r="O132" s="19"/>
      <c r="P132" s="19"/>
      <c r="Q132" s="19"/>
      <c r="R132" s="19"/>
    </row>
    <row r="133" spans="3:18" x14ac:dyDescent="0.35">
      <c r="C133" s="15" t="s">
        <v>107</v>
      </c>
      <c r="D133" s="16" t="s">
        <v>157</v>
      </c>
      <c r="E133" s="17"/>
      <c r="F133" s="18"/>
      <c r="J133" s="19"/>
      <c r="K133" s="13"/>
      <c r="L133" s="19"/>
      <c r="M133" s="19"/>
      <c r="N133" s="19"/>
      <c r="O133" s="19"/>
      <c r="P133" s="19"/>
      <c r="Q133" s="19"/>
      <c r="R133" s="19"/>
    </row>
    <row r="134" spans="3:18" ht="60" x14ac:dyDescent="0.35">
      <c r="C134" s="29" t="s">
        <v>135</v>
      </c>
      <c r="D134" s="30">
        <f>G66+G73+G96+G102</f>
        <v>0</v>
      </c>
      <c r="E134" s="17"/>
      <c r="F134" s="18"/>
      <c r="J134" s="19"/>
      <c r="K134" s="13"/>
      <c r="L134" s="19"/>
      <c r="M134" s="19"/>
      <c r="N134" s="19"/>
      <c r="O134" s="19"/>
      <c r="P134" s="19"/>
      <c r="Q134" s="19"/>
      <c r="R134" s="19"/>
    </row>
    <row r="135" spans="3:18" ht="74.5" x14ac:dyDescent="0.35">
      <c r="C135" s="31" t="s">
        <v>136</v>
      </c>
      <c r="D135" s="32">
        <f>G88+G113</f>
        <v>0</v>
      </c>
      <c r="E135" s="17"/>
      <c r="F135" s="18"/>
      <c r="J135" s="19"/>
      <c r="K135" s="13"/>
      <c r="L135" s="19"/>
      <c r="M135" s="19"/>
      <c r="N135" s="19"/>
      <c r="O135" s="19"/>
      <c r="P135" s="19"/>
      <c r="Q135" s="19"/>
      <c r="R135" s="19"/>
    </row>
    <row r="136" spans="3:18" ht="45.5" x14ac:dyDescent="0.35">
      <c r="C136" s="33" t="s">
        <v>137</v>
      </c>
      <c r="D136" s="34">
        <f>G118+G125</f>
        <v>0</v>
      </c>
      <c r="E136" s="17"/>
      <c r="F136" s="18"/>
      <c r="J136" s="19"/>
      <c r="K136" s="13"/>
      <c r="L136" s="19"/>
      <c r="M136" s="19"/>
      <c r="N136" s="19"/>
      <c r="O136" s="19"/>
      <c r="P136" s="19"/>
      <c r="Q136" s="19"/>
      <c r="R136" s="19"/>
    </row>
    <row r="137" spans="3:18" ht="23.5" x14ac:dyDescent="0.55000000000000004">
      <c r="C137" s="35" t="s">
        <v>109</v>
      </c>
      <c r="D137" s="36">
        <f>SUM(D134:D136)</f>
        <v>0</v>
      </c>
      <c r="E137" s="37"/>
      <c r="F137" s="38"/>
      <c r="G137" s="39"/>
      <c r="I137" s="40"/>
      <c r="J137" s="141"/>
      <c r="K137" s="141"/>
      <c r="L137" s="141"/>
      <c r="M137" s="141"/>
      <c r="N137" s="141"/>
      <c r="O137" s="141"/>
      <c r="P137" s="141"/>
      <c r="Q137" s="141"/>
      <c r="R137" s="141"/>
    </row>
    <row r="138" spans="3:18" x14ac:dyDescent="0.35">
      <c r="E138" s="37"/>
      <c r="G138" s="18"/>
      <c r="J138" s="141"/>
      <c r="K138" s="141"/>
      <c r="L138" s="141"/>
      <c r="M138" s="141"/>
      <c r="N138" s="141"/>
      <c r="O138" s="141"/>
      <c r="P138" s="141"/>
      <c r="Q138" s="141"/>
      <c r="R138" s="141"/>
    </row>
    <row r="139" spans="3:18" x14ac:dyDescent="0.35">
      <c r="C139" s="41" t="s">
        <v>127</v>
      </c>
      <c r="D139" s="42">
        <f>ROUND(F124*35%,5)</f>
        <v>0</v>
      </c>
      <c r="E139" s="43"/>
      <c r="J139" s="141"/>
      <c r="K139" s="141"/>
      <c r="L139" s="141"/>
      <c r="M139" s="141"/>
      <c r="N139" s="141"/>
      <c r="O139" s="141"/>
      <c r="P139" s="141"/>
      <c r="Q139" s="141"/>
      <c r="R139" s="141"/>
    </row>
    <row r="140" spans="3:18" ht="21" x14ac:dyDescent="0.5">
      <c r="C140" s="44"/>
      <c r="D140" s="45"/>
      <c r="F140" s="45"/>
      <c r="J140" s="46"/>
      <c r="K140" s="47"/>
      <c r="L140" s="14"/>
    </row>
    <row r="142" spans="3:18" x14ac:dyDescent="0.35">
      <c r="D142" s="40"/>
      <c r="F142" s="40"/>
    </row>
  </sheetData>
  <sheetProtection algorithmName="SHA-512" hashValue="iMzqRzz4nMe95GlDqlnZzN4zmY0zsgjsob4lCy+AQLdMf3GyBRdGEyNrIPVELvM/wTzS5ypnlukVelAkpmIKXA==" saltValue="/g5QnIObQUwC9MvLVY2bRw==" spinCount="100000" sheet="1" objects="1" scenarios="1"/>
  <mergeCells count="8">
    <mergeCell ref="K93:M95"/>
    <mergeCell ref="J137:R139"/>
    <mergeCell ref="B2:G2"/>
    <mergeCell ref="B3:G8"/>
    <mergeCell ref="I3:K3"/>
    <mergeCell ref="I4:K5"/>
    <mergeCell ref="I6:K6"/>
    <mergeCell ref="F20:G20"/>
  </mergeCells>
  <conditionalFormatting sqref="E31:E37">
    <cfRule type="cellIs" dxfId="18" priority="4" operator="equal">
      <formula>0</formula>
    </cfRule>
  </conditionalFormatting>
  <conditionalFormatting sqref="E40:E50">
    <cfRule type="cellIs" dxfId="17" priority="3" operator="equal">
      <formula>0</formula>
    </cfRule>
  </conditionalFormatting>
  <conditionalFormatting sqref="E59">
    <cfRule type="cellIs" dxfId="16" priority="2" operator="equal">
      <formula>0</formula>
    </cfRule>
  </conditionalFormatting>
  <conditionalFormatting sqref="E62:E65">
    <cfRule type="cellIs" dxfId="15" priority="1" operator="equal">
      <formula>0</formula>
    </cfRule>
  </conditionalFormatting>
  <conditionalFormatting sqref="F20">
    <cfRule type="containsText" dxfId="14" priority="13" operator="containsText" text="Attenzione">
      <formula>NOT(ISERROR(SEARCH("Attenzione",F20)))</formula>
    </cfRule>
  </conditionalFormatting>
  <conditionalFormatting sqref="H11">
    <cfRule type="containsText" dxfId="13" priority="12" operator="containsText" text="Attenzione">
      <formula>NOT(ISERROR(SEARCH("Attenzione",H11)))</formula>
    </cfRule>
  </conditionalFormatting>
  <conditionalFormatting sqref="H13:H20 H22:H28 H31:H37 H59">
    <cfRule type="containsText" dxfId="12" priority="22" operator="containsText" text="Attenzione">
      <formula>NOT(ISERROR(SEARCH("Attenzione",H13)))</formula>
    </cfRule>
  </conditionalFormatting>
  <conditionalFormatting sqref="H40:H51">
    <cfRule type="containsText" dxfId="11" priority="11" operator="containsText" text="Attenzione">
      <formula>NOT(ISERROR(SEARCH("Attenzione",H40)))</formula>
    </cfRule>
  </conditionalFormatting>
  <conditionalFormatting sqref="H53:H54">
    <cfRule type="containsText" dxfId="10" priority="10" operator="containsText" text="Attenzione">
      <formula>NOT(ISERROR(SEARCH("Attenzione",H53)))</formula>
    </cfRule>
  </conditionalFormatting>
  <conditionalFormatting sqref="H56">
    <cfRule type="containsText" dxfId="9" priority="9" operator="containsText" text="Attenzione">
      <formula>NOT(ISERROR(SEARCH("Attenzione",H56)))</formula>
    </cfRule>
  </conditionalFormatting>
  <conditionalFormatting sqref="H62:H65">
    <cfRule type="containsText" dxfId="8" priority="20" operator="containsText" text="Attenzione">
      <formula>NOT(ISERROR(SEARCH("Attenzione",H62)))</formula>
    </cfRule>
  </conditionalFormatting>
  <conditionalFormatting sqref="H70:H72">
    <cfRule type="containsText" dxfId="7" priority="21" operator="containsText" text="Attenzione">
      <formula>NOT(ISERROR(SEARCH("Attenzione",H70)))</formula>
    </cfRule>
  </conditionalFormatting>
  <conditionalFormatting sqref="H77:H87">
    <cfRule type="containsText" dxfId="6" priority="19" operator="containsText" text="Attenzione">
      <formula>NOT(ISERROR(SEARCH("Attenzione",H77)))</formula>
    </cfRule>
  </conditionalFormatting>
  <conditionalFormatting sqref="H92:H95">
    <cfRule type="containsText" dxfId="5" priority="18" operator="containsText" text="Attenzione">
      <formula>NOT(ISERROR(SEARCH("Attenzione",H92)))</formula>
    </cfRule>
  </conditionalFormatting>
  <conditionalFormatting sqref="H101">
    <cfRule type="containsText" dxfId="4" priority="17" operator="containsText" text="Attenzione">
      <formula>NOT(ISERROR(SEARCH("Attenzione",H101)))</formula>
    </cfRule>
  </conditionalFormatting>
  <conditionalFormatting sqref="H106:H112">
    <cfRule type="containsText" dxfId="3" priority="16" operator="containsText" text="Attenzione">
      <formula>NOT(ISERROR(SEARCH("Attenzione",H106)))</formula>
    </cfRule>
  </conditionalFormatting>
  <conditionalFormatting sqref="H117">
    <cfRule type="containsText" dxfId="2" priority="15" operator="containsText" text="Attenzione">
      <formula>NOT(ISERROR(SEARCH("Attenzione",H117)))</formula>
    </cfRule>
  </conditionalFormatting>
  <conditionalFormatting sqref="H124">
    <cfRule type="containsText" dxfId="1" priority="14" operator="containsText" text="Attenzione">
      <formula>NOT(ISERROR(SEARCH("Attenzione",H124)))</formula>
    </cfRule>
  </conditionalFormatting>
  <conditionalFormatting sqref="I118">
    <cfRule type="cellIs" dxfId="0" priority="23" operator="greaterThan">
      <formula>0.2</formula>
    </cfRule>
  </conditionalFormatting>
  <dataValidations count="4">
    <dataValidation type="custom" allowBlank="1" showInputMessage="1" showErrorMessage="1" error="ERRORE: Inserire un valore compreso tra 0 e la base d'asta, con al più tre cifre decimali" sqref="F117 F124" xr:uid="{5DA0346A-6E62-4CFB-9A25-15676D08810A}">
      <formula1>AND(INT(F117*100000)=F117*100000,F117&gt;=0,F117&lt;=1)</formula1>
    </dataValidation>
    <dataValidation type="custom" allowBlank="1" showInputMessage="1" showErrorMessage="1" error="ERRORE: Inserire un valore compreso tra 0 e la base d'asta, con al più tre cifre decimali" sqref="F92:F95 F101" xr:uid="{72B04C41-9745-40B1-BCDC-55AC84DDD7F0}">
      <formula1>AND(INT(F92*100000)=F92*100000,F92&gt;=0,F92&lt;=D92)</formula1>
    </dataValidation>
    <dataValidation type="custom" allowBlank="1" showInputMessage="1" showErrorMessage="1" error="ERRORE: Inserire un valore compreso tra 0 e la base d'asta, con al più due cifre decimali" sqref="F40:F50 F62:F65 F70:F72 F77:F87 F106:F112" xr:uid="{0BB89D70-49E1-4E7C-B94F-3DCEFE698D4F}">
      <formula1>AND(INT(F40*100)=F40*100,F40&gt;=0,F40&lt;=D40)</formula1>
    </dataValidation>
    <dataValidation type="custom" allowBlank="1" showInputMessage="1" showErrorMessage="1" error="ERRORE: Inserire un valore maggiore o uguale a 0, con al più due cifre decimali" sqref="F13:F19 F22:F28 F53 F56" xr:uid="{5307BC2E-E223-432C-BF02-3A2F7E5AA0EB}">
      <formula1>AND(INT(F13*100)=F13*100,F13&gt;=0)</formula1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Allegato 18 - Tab.Off.Ec._L1</vt:lpstr>
      <vt:lpstr>Allegato 18 - Tab.Off.Ec._L2</vt:lpstr>
      <vt:lpstr>Allegato 18 - Tab.Off.Ec._L3</vt:lpstr>
      <vt:lpstr>Allegato 18 - Tab.Off.Ec._L4</vt:lpstr>
      <vt:lpstr>Allegato 18 - Tab.Off.Ec._L5</vt:lpstr>
      <vt:lpstr>Allegato 18 - Tab.Off.Ec._L6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2025-04-04T10:30:02Z</dcterms:created>
  <dcterms:modified xsi:type="dcterms:W3CDTF">2025-04-05T10:32:06Z</dcterms:modified>
</cp:coreProperties>
</file>